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600" tabRatio="864" firstSheet="1" activeTab="1"/>
  </bookViews>
  <sheets>
    <sheet name="Consol PL (internal)" sheetId="1" r:id="rId1"/>
    <sheet name="PL" sheetId="2" r:id="rId2"/>
    <sheet name="BS" sheetId="3" r:id="rId3"/>
    <sheet name="NOTE 1" sheetId="4" r:id="rId4"/>
  </sheets>
  <externalReferences>
    <externalReference r:id="rId7"/>
    <externalReference r:id="rId8"/>
    <externalReference r:id="rId9"/>
  </externalReferences>
  <definedNames>
    <definedName name="_xlnm.Print_Area" localSheetId="2">'BS'!$A$1:$K$59</definedName>
    <definedName name="_xlnm.Print_Area" localSheetId="0">'Consol PL (internal)'!$A$1:$AA$56</definedName>
    <definedName name="_xlnm.Print_Area" localSheetId="3">'NOTE 1'!$A$5:$P$141</definedName>
    <definedName name="_xlnm.Print_Area" localSheetId="1">'PL'!$A$1:$S$48</definedName>
    <definedName name="_xlnm.Print_Titles" localSheetId="3">'NOTE 1'!$9:$9</definedName>
    <definedName name="TABLE" localSheetId="3">'NOTE 1'!#REF!</definedName>
  </definedNames>
  <calcPr fullCalcOnLoad="1"/>
</workbook>
</file>

<file path=xl/sharedStrings.xml><?xml version="1.0" encoding="utf-8"?>
<sst xmlns="http://schemas.openxmlformats.org/spreadsheetml/2006/main" count="423" uniqueCount="255">
  <si>
    <t>BOUSTEAD HOLDINGS BERHAD (3871-H)</t>
  </si>
  <si>
    <t>6 Months</t>
  </si>
  <si>
    <t/>
  </si>
  <si>
    <t>Ended</t>
  </si>
  <si>
    <t>RM'000</t>
  </si>
  <si>
    <t>Turnover</t>
  </si>
  <si>
    <t>Profit before taxation</t>
  </si>
  <si>
    <t>Plantations</t>
  </si>
  <si>
    <t>Manufacturing</t>
  </si>
  <si>
    <t>Taxation</t>
  </si>
  <si>
    <t>Minority Interests</t>
  </si>
  <si>
    <t>1997</t>
  </si>
  <si>
    <t>a)</t>
  </si>
  <si>
    <t>b)</t>
  </si>
  <si>
    <t>Year</t>
  </si>
  <si>
    <t>30 June</t>
  </si>
  <si>
    <t>31 December</t>
  </si>
  <si>
    <t>Operating profit</t>
  </si>
  <si>
    <t>Dividends</t>
  </si>
  <si>
    <t>Profit after taxation</t>
  </si>
  <si>
    <t>Minority interests</t>
  </si>
  <si>
    <t>1998</t>
  </si>
  <si>
    <t>Y2K Compliance</t>
  </si>
  <si>
    <t>1999</t>
  </si>
  <si>
    <t>12 Months</t>
  </si>
  <si>
    <t>RECON OF BHB PL WITH MGT ACCOUNTS</t>
  </si>
  <si>
    <t>Operating Profit per Group Accounts</t>
  </si>
  <si>
    <t>Dividends effected at group consol</t>
  </si>
  <si>
    <t>Dividends effected in company GL</t>
  </si>
  <si>
    <t>Sub Total</t>
  </si>
  <si>
    <t>Rental Income - Net</t>
  </si>
  <si>
    <t>PBT - Entity</t>
  </si>
  <si>
    <t>TAXATION CHARGE</t>
  </si>
  <si>
    <t>Current year</t>
  </si>
  <si>
    <t>Deferred Tax</t>
  </si>
  <si>
    <t>Associates</t>
  </si>
  <si>
    <t>Prior period under/(over) provision</t>
  </si>
  <si>
    <t>Current year - Over provison (2/3)</t>
  </si>
  <si>
    <t>Tax on Dividend Reversal</t>
  </si>
  <si>
    <t>ANALYSIS OF TAX CHARGE</t>
  </si>
  <si>
    <t xml:space="preserve">Current </t>
  </si>
  <si>
    <t>Prior period over Provision</t>
  </si>
  <si>
    <t>Deferred</t>
  </si>
  <si>
    <t>N/A</t>
  </si>
  <si>
    <t>Current</t>
  </si>
  <si>
    <t>Preceding Year</t>
  </si>
  <si>
    <t>Corresponding</t>
  </si>
  <si>
    <t>Period</t>
  </si>
  <si>
    <t>Interest on borrowing</t>
  </si>
  <si>
    <t>ASSETS EMPLOYED</t>
  </si>
  <si>
    <t>Fixed assets</t>
  </si>
  <si>
    <t>Investment properties</t>
  </si>
  <si>
    <t>Development properties</t>
  </si>
  <si>
    <t>Investments</t>
  </si>
  <si>
    <t>Current assets</t>
  </si>
  <si>
    <t>Current liabilities</t>
  </si>
  <si>
    <t>FINANCED BY</t>
  </si>
  <si>
    <t>Share capital</t>
  </si>
  <si>
    <t>Reserves</t>
  </si>
  <si>
    <t>Shareholders' funds</t>
  </si>
  <si>
    <t>NOTES TO THE ACCOUNTS</t>
  </si>
  <si>
    <t xml:space="preserve">      RM'000</t>
  </si>
  <si>
    <t>1.</t>
  </si>
  <si>
    <t>Taxation based on profit for the year</t>
  </si>
  <si>
    <t>Current year - Malaysia</t>
  </si>
  <si>
    <t xml:space="preserve">                      - elsewhere</t>
  </si>
  <si>
    <t>Deferred - Malaysia</t>
  </si>
  <si>
    <t>Associates - Malaysia</t>
  </si>
  <si>
    <t>Over provision in prior years</t>
  </si>
  <si>
    <t>Shares quoted in Malaysia, at cost</t>
  </si>
  <si>
    <t>Market value of quoted shares</t>
  </si>
  <si>
    <t>Long Term Loans (Unsecured)</t>
  </si>
  <si>
    <t>Performance review</t>
  </si>
  <si>
    <t>Investment income</t>
  </si>
  <si>
    <t>Exceptional items</t>
  </si>
  <si>
    <t>1 (a)</t>
  </si>
  <si>
    <t>1(b)</t>
  </si>
  <si>
    <t>1 (c)</t>
  </si>
  <si>
    <t>Other income including interest income</t>
  </si>
  <si>
    <t>2 (a)</t>
  </si>
  <si>
    <t>2 (b)</t>
  </si>
  <si>
    <t>2 (c)</t>
  </si>
  <si>
    <t>2 (d)</t>
  </si>
  <si>
    <t>2 (e)</t>
  </si>
  <si>
    <t>2 (g)</t>
  </si>
  <si>
    <t>2 (h)</t>
  </si>
  <si>
    <t>2 (j)</t>
  </si>
  <si>
    <t>Extraordinary items</t>
  </si>
  <si>
    <t>2 (k) (ii)</t>
  </si>
  <si>
    <t>Less :- Minority interest</t>
  </si>
  <si>
    <t>2 (k) (iii)</t>
  </si>
  <si>
    <t>2 (l)</t>
  </si>
  <si>
    <t>3 (a)</t>
  </si>
  <si>
    <t>Earnings per share based on 2 (j) after deducting any provision for preference dividends (nil) :-</t>
  </si>
  <si>
    <t>3 (a) (I)</t>
  </si>
  <si>
    <t>3 (a) (ii)</t>
  </si>
  <si>
    <t>Other receivables</t>
  </si>
  <si>
    <t>Cash and bank balance</t>
  </si>
  <si>
    <t>Amount due to related companies</t>
  </si>
  <si>
    <t>Proposed final dividend</t>
  </si>
  <si>
    <t>Net tangible assets per share (sen)</t>
  </si>
  <si>
    <t>Accounting policies</t>
  </si>
  <si>
    <t>2</t>
  </si>
  <si>
    <t>3</t>
  </si>
  <si>
    <t>4</t>
  </si>
  <si>
    <t>5</t>
  </si>
  <si>
    <t>Pre-acquisition profit</t>
  </si>
  <si>
    <t>6</t>
  </si>
  <si>
    <t>7</t>
  </si>
  <si>
    <t>8</t>
  </si>
  <si>
    <t>Changes in composition of the company</t>
  </si>
  <si>
    <t>9</t>
  </si>
  <si>
    <t>Total purchases</t>
  </si>
  <si>
    <t>Total investment at carrying value/book value</t>
  </si>
  <si>
    <t xml:space="preserve">  (after provision for diminution in value)</t>
  </si>
  <si>
    <t>Status of corporate proposal</t>
  </si>
  <si>
    <t>10</t>
  </si>
  <si>
    <t>Seasonal or cyclical factors</t>
  </si>
  <si>
    <t>11</t>
  </si>
  <si>
    <t>Issuance and repayment of debts and equity securities</t>
  </si>
  <si>
    <t>12</t>
  </si>
  <si>
    <t>13</t>
  </si>
  <si>
    <t>14</t>
  </si>
  <si>
    <t>15</t>
  </si>
  <si>
    <t>Material litigation</t>
  </si>
  <si>
    <t>Assets</t>
  </si>
  <si>
    <t>Notes on variance in actual profit and shortfall in profit guarantee</t>
  </si>
  <si>
    <t xml:space="preserve">Short term loan </t>
  </si>
  <si>
    <t>Contigent liabilities</t>
  </si>
  <si>
    <t>Depreciation and amortisation</t>
  </si>
  <si>
    <t>Shares in the result of associated companies</t>
  </si>
  <si>
    <t>2 (i) (i)</t>
  </si>
  <si>
    <t>2 (i) (ii)</t>
  </si>
  <si>
    <t>2 (k) (i)</t>
  </si>
  <si>
    <t>21</t>
  </si>
  <si>
    <t>6 mths to</t>
  </si>
  <si>
    <t xml:space="preserve"> Dec 98</t>
  </si>
  <si>
    <t>Fully diluted based on 272,732,145 ordinary shares (Sen)</t>
  </si>
  <si>
    <t>Basic based on 272,752,645 ordinary shares (sen)</t>
  </si>
  <si>
    <t>UNAUDITED CONSOLIDATED INCOME STATEMENT</t>
  </si>
  <si>
    <t>Net current liabilities</t>
  </si>
  <si>
    <t>30 Jun 1998</t>
  </si>
  <si>
    <t>There were  no extraordinary items for the financial period under review.</t>
  </si>
  <si>
    <t>Quoted securities</t>
  </si>
  <si>
    <t>All borrowing are denominated in Ringgit Malaysia</t>
  </si>
  <si>
    <t>Off balance sheet financial instruments</t>
  </si>
  <si>
    <t>16</t>
  </si>
  <si>
    <t>Segmental reporting</t>
  </si>
  <si>
    <t>Profit before</t>
  </si>
  <si>
    <t>taxation</t>
  </si>
  <si>
    <t>employed</t>
  </si>
  <si>
    <t>RM '000</t>
  </si>
  <si>
    <t>Financial and Investment</t>
  </si>
  <si>
    <t>Property and Construction</t>
  </si>
  <si>
    <t>Trading, Transportation and Services</t>
  </si>
  <si>
    <t>Material changes in quarterly result compared to the results of the preceding quarter</t>
  </si>
  <si>
    <t xml:space="preserve"> Not applicable</t>
  </si>
  <si>
    <t>Group borrowings and debt securities</t>
  </si>
  <si>
    <t>Audited</t>
  </si>
  <si>
    <t>Financial</t>
  </si>
  <si>
    <t>Operating profit before interest on borrowing, depreciation and amortisation, exceptional items, income tax, minority interest and extraordinary items</t>
  </si>
  <si>
    <t>Profit attributable to shareholders</t>
  </si>
  <si>
    <t>Profit before extraordinary items</t>
  </si>
  <si>
    <t>Extraordinary items attributable to shareholders</t>
  </si>
  <si>
    <t>Add/(less):</t>
  </si>
  <si>
    <t>Bank borrowing (unsecured)</t>
  </si>
  <si>
    <t>Amount due from holding and related companies</t>
  </si>
  <si>
    <t>Trade payables</t>
  </si>
  <si>
    <t>Other payables</t>
  </si>
  <si>
    <t>quarter ended</t>
  </si>
  <si>
    <t>to-date</t>
  </si>
  <si>
    <t>year ended</t>
  </si>
  <si>
    <t>Stocks</t>
  </si>
  <si>
    <t>as at</t>
  </si>
  <si>
    <t>Long term loans (unsecured)</t>
  </si>
  <si>
    <t>Other long term liabilities</t>
  </si>
  <si>
    <t>As at</t>
  </si>
  <si>
    <t>Balance</t>
  </si>
  <si>
    <t xml:space="preserve"> -  Share premium</t>
  </si>
  <si>
    <t xml:space="preserve"> -  Revaluation reserve</t>
  </si>
  <si>
    <t xml:space="preserve"> -  Statutory reserve</t>
  </si>
  <si>
    <t xml:space="preserve"> -  Retained profit </t>
  </si>
  <si>
    <t xml:space="preserve"> -  Others</t>
  </si>
  <si>
    <t>There were no exceptional items for the financial period under review.</t>
  </si>
  <si>
    <t>Total proceeds on disposal</t>
  </si>
  <si>
    <t>Not applicable, since result of the preceding quarter was previously not required to be compiled for annoucement.</t>
  </si>
  <si>
    <t>22</t>
  </si>
  <si>
    <t>Main areas of operations of the Group are Year 2000 ready and contingency plans have been developed.  The Group will continue to monitor the level of Y2K readiness of all third-party systems and services till the end of the year.</t>
  </si>
  <si>
    <t xml:space="preserve"> -  Term loan</t>
  </si>
  <si>
    <t xml:space="preserve"> -  Other loans</t>
  </si>
  <si>
    <t>Less:  repayable in 1 year</t>
  </si>
  <si>
    <t xml:space="preserve"> -  Bank borrowing (unsecured)</t>
  </si>
  <si>
    <t>2 (f)</t>
  </si>
  <si>
    <t>Trade receivables</t>
  </si>
  <si>
    <t>Profit / (loss) on disposal</t>
  </si>
  <si>
    <t>The quarterly financial statements have been prepared based on accounting policies and method of computation consistent with those adopted in the 1997/98 Annual Report.</t>
  </si>
  <si>
    <t>Prev Qtr</t>
  </si>
  <si>
    <t>Jun1999</t>
  </si>
  <si>
    <t>30 Sep 1999</t>
  </si>
  <si>
    <t>9 Mths to</t>
  </si>
  <si>
    <t>From Jul98 to</t>
  </si>
  <si>
    <t>FOR THE FINANCIAL QUARTER ENDED 30 SEPTEMBER 1999</t>
  </si>
  <si>
    <t>UNAUDITED CONSOLIDATED BALANCE SHEET AS AT 30 SEP 1999</t>
  </si>
  <si>
    <t>Total group borrowings as at 30 September 1999 are as follows:-</t>
  </si>
  <si>
    <t>-</t>
  </si>
  <si>
    <t>%</t>
  </si>
  <si>
    <t>+/-</t>
  </si>
  <si>
    <t>+</t>
  </si>
  <si>
    <t>Financial &amp; Investment</t>
  </si>
  <si>
    <t>Property &amp; Construction</t>
  </si>
  <si>
    <t>Trading ,Transportation &amp; Services</t>
  </si>
  <si>
    <t>Quarter</t>
  </si>
  <si>
    <t>30 Jun 1999</t>
  </si>
  <si>
    <t>Mar1999</t>
  </si>
  <si>
    <t>Jan 99 to</t>
  </si>
  <si>
    <t>Jan99 to</t>
  </si>
  <si>
    <t>(a)</t>
  </si>
  <si>
    <t>(b)</t>
  </si>
  <si>
    <t xml:space="preserve">(c) </t>
  </si>
  <si>
    <t>On 22 March 1999 The Group entered into agreement with our holding corporation, LTAT, to acquire a piece of freehold land measuring approximately 355 acres.  The purchase consideration of RM246 million is to be satisfied by cash consideration of RM173.5 million and issuance of shares in SCB Developments Berhad.</t>
  </si>
  <si>
    <t>15 months ended</t>
  </si>
  <si>
    <t>period ended</t>
  </si>
  <si>
    <t>FOR THE PERIOD OF 15 MONTHS ENDED 30 SEPTEMBER 1999</t>
  </si>
  <si>
    <t>Property development-in-progress</t>
  </si>
  <si>
    <t>NOTES TO QUARTERLY REPORT FOR 15 MONTHS ENDED 30 SEPTEMBER 1999</t>
  </si>
  <si>
    <t>Current Period</t>
  </si>
  <si>
    <t>There were no pre-acquisition profits  for the financial period under review.</t>
  </si>
  <si>
    <t>Profit on sale of  investments and properties</t>
  </si>
  <si>
    <t>Profit on sale of properties</t>
  </si>
  <si>
    <t>Profit on sale of investments</t>
  </si>
  <si>
    <t>Total purchases and disposals of quoted securities for the current financial period are as follows :-</t>
  </si>
  <si>
    <t>Details of investments in quoted shares as at 30 September 1999 are as follows:-</t>
  </si>
  <si>
    <t>The Group does not have any financial instruments with off balance sheet risk as at 15 November 1999.</t>
  </si>
  <si>
    <t>There are no contingent liabilities as at 15 November 1999.</t>
  </si>
  <si>
    <t>The Group is not engaging in any other material litigation as at 15 November 1999.</t>
  </si>
  <si>
    <t>Segmental information in respect of the current financial period is as follows :-</t>
  </si>
  <si>
    <t>Earnings from Plantations Division for the remainder of the financial period to December 1999 will be lower due to the recent decline in palm oil prices.  Financial &amp; Investments Division is expected to benefit from the lower interest rates and the reduced provisioning by the Affin Group, whilst Property &amp; Construction Division is expected to contribute positively with the coming onstream of additional development phases.  Both Manufacturing and Trading, Transportation &amp; Services Divisions should benefit from the improved economic conditions currently prevailing. Barring unforeseen circumstances, the Board expects to maintain a satisfactory level of profit for the remainder of the financial period.</t>
  </si>
  <si>
    <t>Prospect for current financial period</t>
  </si>
  <si>
    <t xml:space="preserve">The Directors have declared a second interim dividend of 10% (last year: 10%) per share less income tax making the total for the period 17.5% less tax.  The dividend is payable on 15 December 1999 to shareholders registered in the Register of Members at the close of business on 16 November 1999. </t>
  </si>
  <si>
    <t>INDIVIDUAL QUARTER</t>
  </si>
  <si>
    <t>30 Sep 1998</t>
  </si>
  <si>
    <t>quarter</t>
  </si>
  <si>
    <t>N/R</t>
  </si>
  <si>
    <t>Share in the results of Associated Companies</t>
  </si>
  <si>
    <t>Extraordinary items attributable to Shareholders</t>
  </si>
  <si>
    <t xml:space="preserve">The Group completed the acquisition of the entire paid up capital of Emastulin Automobile Sdn Bhd and Boustead Credit Sdn Bhd (formerly known as Affin Credit (1991) Sdn Bhd) in June 1999. </t>
  </si>
  <si>
    <t xml:space="preserve">Additional shares in PT Dendymarker were acquired by the Group, making the Associated Company a Subsidiary with effect from July 1999.  </t>
  </si>
  <si>
    <t>On 1st November 1999 the Group entered into a Memorandum of Agreement (MOA)  to dispose its 51% interest in Mariwasa Kraftangan Sdn Bhd to its minority shareholders at a nominal consideration of RM1.  The disposal is conditional upon the approval by FIC and the due completion of the terms stipulated in the MOA.</t>
  </si>
  <si>
    <t>The Company has proposed to undertake a private placement of 27,275,000 new ordinary shares of RM0.50 each representing approximately 10% of the issued and paid-up share capital of the Company.  The proposed private placement has been approved by the Securities Commission on 14 October 1999.</t>
  </si>
  <si>
    <t>The Group is currently resolving certain land issues, and expects to make the application to the relevant authorities before 31 December 1999.</t>
  </si>
  <si>
    <t>There were no issuances and repayment of debt and equity securities, share buybacks, share cancellations, shares held as treasury shares and resale of treasury shares in the current financial period.</t>
  </si>
  <si>
    <t xml:space="preserve">On 8 July 1999, a wholly owned Subsidiary, Boustead Trading (1985) Sdn Bhd, received a writ of summons from Zaitun Marketing Sdn Bhd in respect of goods sold, delivered and invoiced together with costs and interest incurred amounting to RM41.38 million.  Our Subsidiary has denied such indebtedness and has made a counter-claim of RM12.65 million together with further cost and interest thereon at the rate of 8% per annum from February until the date of full settlement.   </t>
  </si>
  <si>
    <t xml:space="preserve">The unaudited Group profit before tax for the quarter ended 30 September 1999 was RM58.2 million, bringing the cumulative result for the 15 months to RM286.3 million.    Plantations' profit was adversely affected by the lower CPO prices whilst the overall recovery in the economy, and the lower interest rates had enabled the Affin Group to turn in a stronger performance during the quarter under review.   Similarly, profit contribution from Property &amp; Construction had also improved.   Manufacturing profit for the quarter had declined due to lower contributions from Boustead Mint and UAC, whereas the Trading, Transportation &amp; Services Division registered a lower loss mainly due to good profits  from Boustead Shipping, Boustead Travels and Associated Companies. </t>
  </si>
  <si>
    <t>CUMULATIVE QUARTER</t>
  </si>
  <si>
    <t xml:space="preserve">Plantations result can be influenced by the cyclical swing in crop production which is generally at its lowest in the first half of the year, with gradual increase to peak production towards the 2nd half.  The manufacture and trading of building materials will be adversely affected by the Chinese New Year holidays, whilst the major festive seasons have a favorable impact on the trading and leisure business.   The remainder of the Group's operations are not materially affected by any seasonal or cyclical events.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</si>
</sst>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0%"/>
    <numFmt numFmtId="179" formatCode="#,##0.0_);\(#,##0.0\)"/>
    <numFmt numFmtId="180" formatCode="_(* #,##0_);_(* \(#,##0\);_(* &quot;-&quot;??_);_(@_)"/>
    <numFmt numFmtId="181" formatCode="_(* #,##0.0_);_(* \(#,##0.0\);_(* &quot;-&quot;??_);_(@_)"/>
    <numFmt numFmtId="182" formatCode="dd/mmm/yyyy"/>
    <numFmt numFmtId="183" formatCode="#,##0;\(#,##0\)"/>
    <numFmt numFmtId="184" formatCode="0.0"/>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numFmt numFmtId="192" formatCode="#,##0.0"/>
    <numFmt numFmtId="193" formatCode="#,##0\ ;\)#,##0\)"/>
    <numFmt numFmtId="194" formatCode="#,##0\ ;\(#,##0\)"/>
    <numFmt numFmtId="195" formatCode="_(* #,##0.0_);_(* \(#,##0.0\);_(* &quot;-&quot;_);_(@_)"/>
    <numFmt numFmtId="196" formatCode="#,##0.0;\-#,##0.0"/>
    <numFmt numFmtId="197" formatCode="0.000"/>
    <numFmt numFmtId="198" formatCode="_(* #,##0.0_);_(* \(#,##0.0\);_(* &quot;-&quot;?_);_(@_)"/>
    <numFmt numFmtId="199" formatCode="General_)"/>
    <numFmt numFmtId="200" formatCode="_(* #,##0.000_);_(* \(#,##0.000\);_(* &quot;-&quot;??_);_(@_)"/>
    <numFmt numFmtId="201" formatCode="_(* #,##0.0000_);_(* \(#,##0.0000\);_(* &quot;-&quot;??_);_(@_)"/>
    <numFmt numFmtId="202" formatCode="&quot;RM&quot;#,##0"/>
    <numFmt numFmtId="203" formatCode="#,##0.000_);\(#,##0.000\)"/>
    <numFmt numFmtId="204" formatCode="#,##0.0000_);\(#,##0.0000\)"/>
    <numFmt numFmtId="205" formatCode="mmmm\-yy"/>
  </numFmts>
  <fonts count="35">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sz val="12"/>
      <color indexed="8"/>
      <name val="Times New Roman"/>
      <family val="1"/>
    </font>
    <font>
      <b/>
      <sz val="12"/>
      <name val="Times New Roman"/>
      <family val="1"/>
    </font>
    <font>
      <sz val="12"/>
      <name val="Helv"/>
      <family val="0"/>
    </font>
    <font>
      <b/>
      <sz val="12"/>
      <name val="Arial"/>
      <family val="2"/>
    </font>
    <font>
      <sz val="9"/>
      <name val="Times New Roman"/>
      <family val="1"/>
    </font>
    <font>
      <sz val="14"/>
      <name val="Times New Roman"/>
      <family val="1"/>
    </font>
    <font>
      <b/>
      <sz val="14"/>
      <name val="Times New Roman"/>
      <family val="1"/>
    </font>
    <font>
      <b/>
      <sz val="16"/>
      <color indexed="8"/>
      <name val="Times New Roman"/>
      <family val="1"/>
    </font>
    <font>
      <b/>
      <sz val="15"/>
      <color indexed="8"/>
      <name val="Times New Roman"/>
      <family val="1"/>
    </font>
    <font>
      <sz val="15"/>
      <name val="Times New Roman"/>
      <family val="1"/>
    </font>
    <font>
      <b/>
      <sz val="15"/>
      <name val="Times New Roman"/>
      <family val="1"/>
    </font>
    <font>
      <sz val="16"/>
      <name val="Times New Roman"/>
      <family val="1"/>
    </font>
    <font>
      <sz val="16"/>
      <color indexed="8"/>
      <name val="Times New Roman"/>
      <family val="1"/>
    </font>
    <font>
      <b/>
      <sz val="16"/>
      <name val="Times New Roman"/>
      <family val="1"/>
    </font>
    <font>
      <sz val="22"/>
      <color indexed="8"/>
      <name val="Times New Roman"/>
      <family val="1"/>
    </font>
    <font>
      <b/>
      <sz val="10"/>
      <name val="Arial"/>
      <family val="2"/>
    </font>
    <font>
      <sz val="10"/>
      <name val="Helv"/>
      <family val="0"/>
    </font>
    <font>
      <b/>
      <sz val="10"/>
      <name val="Times New Roman"/>
      <family val="1"/>
    </font>
    <font>
      <sz val="16"/>
      <name val="Arial"/>
      <family val="0"/>
    </font>
    <font>
      <b/>
      <sz val="9"/>
      <color indexed="8"/>
      <name val="Times New Roman"/>
      <family val="1"/>
    </font>
    <font>
      <sz val="9"/>
      <color indexed="8"/>
      <name val="Times New Roman"/>
      <family val="1"/>
    </font>
    <font>
      <u val="single"/>
      <sz val="9"/>
      <color indexed="12"/>
      <name val="Arial"/>
      <family val="0"/>
    </font>
    <font>
      <b/>
      <sz val="10"/>
      <color indexed="8"/>
      <name val="Times New Roman"/>
      <family val="1"/>
    </font>
    <font>
      <sz val="10"/>
      <name val="Arial"/>
      <family val="0"/>
    </font>
    <font>
      <sz val="10"/>
      <color indexed="8"/>
      <name val="Times New Roman"/>
      <family val="1"/>
    </font>
    <font>
      <b/>
      <u val="single"/>
      <sz val="10"/>
      <name val="Times New Roman"/>
      <family val="1"/>
    </font>
    <font>
      <sz val="8"/>
      <name val="Times New Roman"/>
      <family val="1"/>
    </font>
  </fonts>
  <fills count="4">
    <fill>
      <patternFill/>
    </fill>
    <fill>
      <patternFill patternType="gray125"/>
    </fill>
    <fill>
      <patternFill patternType="solid">
        <fgColor indexed="9"/>
        <bgColor indexed="64"/>
      </patternFill>
    </fill>
    <fill>
      <patternFill patternType="solid">
        <fgColor indexed="23"/>
        <bgColor indexed="64"/>
      </patternFill>
    </fill>
  </fills>
  <borders count="20">
    <border>
      <left/>
      <right/>
      <top/>
      <bottom/>
      <diagonal/>
    </border>
    <border>
      <left>
        <color indexed="63"/>
      </left>
      <right>
        <color indexed="63"/>
      </right>
      <top>
        <color indexed="63"/>
      </top>
      <bottom style="thick">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color indexed="8"/>
      </top>
      <bottom style="thick">
        <color indexed="8"/>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27">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 fontId="2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175" fontId="24" fillId="0" borderId="0" applyFont="0" applyFill="0" applyBorder="0" applyAlignment="0" applyProtection="0"/>
    <xf numFmtId="0" fontId="29" fillId="0" borderId="0" applyNumberFormat="0" applyFill="0" applyBorder="0" applyAlignment="0" applyProtection="0"/>
    <xf numFmtId="0" fontId="24" fillId="0" borderId="0">
      <alignment/>
      <protection/>
    </xf>
    <xf numFmtId="0" fontId="4" fillId="0" borderId="0">
      <alignment/>
      <protection/>
    </xf>
    <xf numFmtId="199" fontId="10" fillId="0" borderId="0">
      <alignment/>
      <protection/>
    </xf>
    <xf numFmtId="0" fontId="4" fillId="0" borderId="0">
      <alignment/>
      <protection/>
    </xf>
    <xf numFmtId="9" fontId="4" fillId="0" borderId="0" applyFont="0" applyFill="0" applyBorder="0" applyAlignment="0" applyProtection="0"/>
  </cellStyleXfs>
  <cellXfs count="480">
    <xf numFmtId="37" fontId="0" fillId="2" borderId="0" xfId="0" applyNumberFormat="1" applyAlignment="1">
      <alignment/>
    </xf>
    <xf numFmtId="37" fontId="4" fillId="0" borderId="0" xfId="0" applyNumberFormat="1" applyFont="1" applyFill="1" applyAlignment="1">
      <alignment/>
    </xf>
    <xf numFmtId="37" fontId="4" fillId="0" borderId="0" xfId="0" applyNumberFormat="1" applyFont="1" applyFill="1" applyAlignment="1">
      <alignment horizontal="centerContinuous"/>
    </xf>
    <xf numFmtId="37" fontId="7" fillId="0" borderId="0" xfId="0" applyNumberFormat="1" applyFont="1" applyFill="1" applyAlignment="1">
      <alignment/>
    </xf>
    <xf numFmtId="37" fontId="7" fillId="0" borderId="0" xfId="0" applyNumberFormat="1" applyFont="1" applyFill="1" applyAlignment="1">
      <alignment horizontal="centerContinuous"/>
    </xf>
    <xf numFmtId="37" fontId="7" fillId="0" borderId="0" xfId="0" applyNumberFormat="1" applyFont="1" applyFill="1" applyAlignment="1">
      <alignment horizontal="right"/>
    </xf>
    <xf numFmtId="37" fontId="13" fillId="0" borderId="0" xfId="0" applyNumberFormat="1" applyFont="1" applyFill="1" applyAlignment="1">
      <alignment/>
    </xf>
    <xf numFmtId="37" fontId="8" fillId="0" borderId="0" xfId="0" applyNumberFormat="1" applyFont="1" applyFill="1" applyBorder="1" applyAlignment="1">
      <alignment/>
    </xf>
    <xf numFmtId="37" fontId="4" fillId="0" borderId="0" xfId="0" applyNumberFormat="1" applyFont="1" applyFill="1" applyBorder="1" applyAlignment="1">
      <alignment/>
    </xf>
    <xf numFmtId="179" fontId="8" fillId="0" borderId="0" xfId="0" applyNumberFormat="1" applyFont="1" applyFill="1" applyAlignment="1">
      <alignment/>
    </xf>
    <xf numFmtId="37" fontId="0" fillId="0" borderId="0" xfId="0" applyNumberFormat="1" applyFill="1" applyAlignment="1">
      <alignment/>
    </xf>
    <xf numFmtId="37" fontId="11" fillId="0" borderId="0" xfId="0" applyNumberFormat="1" applyFont="1" applyFill="1" applyAlignment="1">
      <alignment horizontal="center"/>
    </xf>
    <xf numFmtId="37" fontId="11" fillId="0" borderId="0" xfId="0" applyNumberFormat="1" applyFont="1" applyFill="1" applyAlignment="1">
      <alignment/>
    </xf>
    <xf numFmtId="37" fontId="6" fillId="0" borderId="0" xfId="0" applyNumberFormat="1" applyFont="1" applyFill="1" applyAlignment="1">
      <alignment/>
    </xf>
    <xf numFmtId="37" fontId="7" fillId="0" borderId="0" xfId="0" applyNumberFormat="1" applyFont="1" applyFill="1" applyAlignment="1">
      <alignment horizontal="center"/>
    </xf>
    <xf numFmtId="2" fontId="3" fillId="0" borderId="0" xfId="25" applyNumberFormat="1" applyFont="1">
      <alignment/>
      <protection/>
    </xf>
    <xf numFmtId="37" fontId="22" fillId="0" borderId="0" xfId="0" applyNumberFormat="1" applyFont="1" applyFill="1" applyAlignment="1">
      <alignment horizontal="center"/>
    </xf>
    <xf numFmtId="37" fontId="4" fillId="0" borderId="0" xfId="0" applyNumberFormat="1" applyFont="1" applyFill="1" applyAlignment="1">
      <alignment/>
    </xf>
    <xf numFmtId="37" fontId="15" fillId="0" borderId="0" xfId="0" applyNumberFormat="1" applyFont="1" applyFill="1" applyAlignment="1">
      <alignment horizontal="center"/>
    </xf>
    <xf numFmtId="37" fontId="8" fillId="0" borderId="0" xfId="0" applyNumberFormat="1" applyFont="1" applyFill="1" applyAlignment="1">
      <alignment horizontal="centerContinuous"/>
    </xf>
    <xf numFmtId="37" fontId="6" fillId="0" borderId="0" xfId="0" applyNumberFormat="1" applyFont="1" applyFill="1" applyAlignment="1">
      <alignment horizontal="right"/>
    </xf>
    <xf numFmtId="37" fontId="8" fillId="0" borderId="0" xfId="0" applyNumberFormat="1" applyFont="1" applyFill="1" applyAlignment="1">
      <alignment horizontal="right"/>
    </xf>
    <xf numFmtId="37" fontId="6" fillId="0" borderId="0" xfId="0" applyNumberFormat="1" applyFont="1" applyFill="1" applyAlignment="1" quotePrefix="1">
      <alignment horizontal="right"/>
    </xf>
    <xf numFmtId="37" fontId="7" fillId="0" borderId="0" xfId="0" applyNumberFormat="1" applyFont="1" applyFill="1" applyAlignment="1" quotePrefix="1">
      <alignment horizontal="right"/>
    </xf>
    <xf numFmtId="37" fontId="15" fillId="0" borderId="0" xfId="0" applyNumberFormat="1" applyFont="1" applyFill="1" applyAlignment="1">
      <alignment/>
    </xf>
    <xf numFmtId="37" fontId="19" fillId="0" borderId="0" xfId="0" applyNumberFormat="1" applyFont="1" applyFill="1" applyAlignment="1">
      <alignment/>
    </xf>
    <xf numFmtId="37" fontId="15" fillId="0" borderId="1" xfId="0" applyNumberFormat="1" applyFont="1" applyFill="1" applyBorder="1" applyAlignment="1">
      <alignment/>
    </xf>
    <xf numFmtId="37" fontId="20" fillId="0" borderId="1" xfId="0" applyNumberFormat="1" applyFont="1" applyFill="1" applyBorder="1" applyAlignment="1">
      <alignment/>
    </xf>
    <xf numFmtId="37" fontId="8" fillId="0" borderId="1" xfId="0" applyNumberFormat="1" applyFont="1" applyFill="1" applyBorder="1" applyAlignment="1">
      <alignment/>
    </xf>
    <xf numFmtId="37" fontId="8" fillId="0" borderId="0" xfId="0" applyNumberFormat="1" applyFont="1" applyFill="1" applyAlignment="1">
      <alignment/>
    </xf>
    <xf numFmtId="37" fontId="20" fillId="0" borderId="0" xfId="0" applyNumberFormat="1" applyFont="1" applyFill="1" applyAlignment="1">
      <alignment/>
    </xf>
    <xf numFmtId="37" fontId="13" fillId="0" borderId="0" xfId="0" applyNumberFormat="1" applyFont="1" applyFill="1" applyAlignment="1">
      <alignment vertical="center"/>
    </xf>
    <xf numFmtId="37" fontId="4" fillId="0" borderId="0" xfId="0" applyNumberFormat="1" applyFont="1" applyFill="1" applyAlignment="1">
      <alignment vertical="center"/>
    </xf>
    <xf numFmtId="37" fontId="15" fillId="0" borderId="0" xfId="0" applyNumberFormat="1" applyFont="1" applyFill="1" applyAlignment="1">
      <alignment vertical="center"/>
    </xf>
    <xf numFmtId="37" fontId="19" fillId="0" borderId="0" xfId="0" applyNumberFormat="1" applyFont="1" applyFill="1" applyAlignment="1">
      <alignment vertical="center"/>
    </xf>
    <xf numFmtId="37" fontId="15" fillId="0" borderId="2" xfId="0" applyNumberFormat="1" applyFont="1" applyFill="1" applyBorder="1" applyAlignment="1">
      <alignment vertical="center"/>
    </xf>
    <xf numFmtId="37" fontId="20" fillId="0" borderId="2" xfId="0" applyNumberFormat="1" applyFont="1" applyFill="1" applyBorder="1" applyAlignment="1">
      <alignment vertical="center"/>
    </xf>
    <xf numFmtId="37" fontId="8" fillId="0" borderId="2" xfId="0" applyNumberFormat="1" applyFont="1" applyFill="1" applyBorder="1" applyAlignment="1">
      <alignment vertical="center"/>
    </xf>
    <xf numFmtId="37" fontId="19" fillId="0" borderId="0" xfId="0" applyNumberFormat="1" applyFont="1" applyFill="1" applyBorder="1" applyAlignment="1">
      <alignment/>
    </xf>
    <xf numFmtId="37" fontId="8" fillId="0" borderId="2" xfId="0" applyNumberFormat="1" applyFont="1" applyFill="1" applyBorder="1" applyAlignment="1">
      <alignment/>
    </xf>
    <xf numFmtId="37" fontId="15" fillId="0" borderId="0" xfId="0" applyNumberFormat="1" applyFont="1" applyFill="1" applyBorder="1" applyAlignment="1">
      <alignment/>
    </xf>
    <xf numFmtId="37" fontId="20" fillId="0" borderId="0" xfId="0" applyNumberFormat="1" applyFont="1" applyFill="1" applyBorder="1" applyAlignment="1">
      <alignment/>
    </xf>
    <xf numFmtId="37" fontId="8" fillId="0" borderId="3" xfId="0" applyNumberFormat="1" applyFont="1" applyFill="1" applyBorder="1" applyAlignment="1">
      <alignment/>
    </xf>
    <xf numFmtId="37" fontId="20" fillId="0" borderId="0" xfId="0" applyNumberFormat="1" applyFont="1" applyFill="1" applyAlignment="1">
      <alignment vertical="center"/>
    </xf>
    <xf numFmtId="37" fontId="8" fillId="0" borderId="0" xfId="0" applyNumberFormat="1" applyFont="1" applyFill="1" applyAlignment="1">
      <alignment vertical="center"/>
    </xf>
    <xf numFmtId="37" fontId="15" fillId="0" borderId="2" xfId="0" applyNumberFormat="1" applyFont="1" applyFill="1" applyBorder="1" applyAlignment="1">
      <alignment/>
    </xf>
    <xf numFmtId="37" fontId="20" fillId="0" borderId="2" xfId="0" applyNumberFormat="1" applyFont="1" applyFill="1" applyBorder="1" applyAlignment="1">
      <alignment/>
    </xf>
    <xf numFmtId="37" fontId="15" fillId="0" borderId="4" xfId="0" applyNumberFormat="1" applyFont="1" applyFill="1" applyBorder="1" applyAlignment="1">
      <alignment/>
    </xf>
    <xf numFmtId="37" fontId="20" fillId="0" borderId="4" xfId="0" applyNumberFormat="1" applyFont="1" applyFill="1" applyBorder="1" applyAlignment="1">
      <alignment/>
    </xf>
    <xf numFmtId="37" fontId="8" fillId="0" borderId="4" xfId="0" applyNumberFormat="1" applyFont="1" applyFill="1" applyBorder="1" applyAlignment="1">
      <alignment/>
    </xf>
    <xf numFmtId="179" fontId="16" fillId="0" borderId="0" xfId="0" applyNumberFormat="1" applyFont="1" applyFill="1" applyAlignment="1">
      <alignment/>
    </xf>
    <xf numFmtId="179" fontId="15" fillId="0" borderId="0" xfId="0" applyNumberFormat="1" applyFont="1" applyFill="1" applyAlignment="1">
      <alignment/>
    </xf>
    <xf numFmtId="179" fontId="20" fillId="0" borderId="0" xfId="0" applyNumberFormat="1" applyFont="1" applyFill="1" applyAlignment="1">
      <alignment/>
    </xf>
    <xf numFmtId="37" fontId="18" fillId="0" borderId="0" xfId="0" applyNumberFormat="1" applyFont="1" applyFill="1" applyAlignment="1">
      <alignment/>
    </xf>
    <xf numFmtId="37" fontId="21" fillId="0" borderId="0" xfId="0" applyNumberFormat="1" applyFont="1" applyFill="1" applyAlignment="1">
      <alignment/>
    </xf>
    <xf numFmtId="180" fontId="21" fillId="0" borderId="0" xfId="15" applyNumberFormat="1" applyFont="1" applyFill="1" applyAlignment="1">
      <alignment/>
    </xf>
    <xf numFmtId="180" fontId="4" fillId="0" borderId="0" xfId="15" applyNumberFormat="1" applyFont="1" applyFill="1" applyAlignment="1">
      <alignment/>
    </xf>
    <xf numFmtId="37" fontId="8" fillId="0" borderId="5" xfId="0" applyNumberFormat="1" applyFont="1" applyFill="1" applyBorder="1" applyAlignment="1">
      <alignment/>
    </xf>
    <xf numFmtId="37" fontId="15" fillId="0" borderId="5" xfId="0" applyNumberFormat="1" applyFont="1" applyFill="1" applyBorder="1" applyAlignment="1">
      <alignment/>
    </xf>
    <xf numFmtId="37" fontId="20" fillId="0" borderId="5" xfId="0" applyNumberFormat="1" applyFont="1" applyFill="1" applyBorder="1" applyAlignment="1">
      <alignment/>
    </xf>
    <xf numFmtId="37" fontId="21" fillId="0" borderId="6" xfId="0" applyNumberFormat="1" applyFont="1" applyFill="1" applyBorder="1" applyAlignment="1">
      <alignment/>
    </xf>
    <xf numFmtId="37" fontId="19" fillId="0" borderId="6" xfId="0" applyNumberFormat="1" applyFont="1" applyFill="1" applyBorder="1" applyAlignment="1">
      <alignment/>
    </xf>
    <xf numFmtId="37" fontId="18" fillId="0" borderId="4" xfId="0" applyNumberFormat="1" applyFont="1" applyFill="1" applyBorder="1" applyAlignment="1">
      <alignment/>
    </xf>
    <xf numFmtId="37" fontId="13" fillId="0" borderId="0" xfId="0" applyNumberFormat="1" applyFont="1" applyFill="1" applyAlignment="1">
      <alignment wrapText="1"/>
    </xf>
    <xf numFmtId="37" fontId="6" fillId="0" borderId="0" xfId="0" applyNumberFormat="1" applyFont="1" applyFill="1" applyAlignment="1">
      <alignment vertical="center"/>
    </xf>
    <xf numFmtId="37" fontId="14" fillId="0" borderId="0" xfId="0" applyNumberFormat="1" applyFont="1" applyFill="1" applyAlignment="1">
      <alignment/>
    </xf>
    <xf numFmtId="37" fontId="19" fillId="0" borderId="3" xfId="0" applyNumberFormat="1" applyFont="1" applyFill="1" applyBorder="1" applyAlignment="1">
      <alignment/>
    </xf>
    <xf numFmtId="37" fontId="5" fillId="0" borderId="0" xfId="0" applyNumberFormat="1" applyFont="1" applyFill="1" applyAlignment="1">
      <alignment horizontal="center"/>
    </xf>
    <xf numFmtId="37" fontId="19" fillId="0" borderId="0" xfId="0" applyNumberFormat="1" applyFont="1" applyFill="1" applyBorder="1" applyAlignment="1">
      <alignment vertical="center"/>
    </xf>
    <xf numFmtId="37" fontId="4" fillId="0" borderId="0" xfId="0" applyNumberFormat="1" applyFont="1" applyFill="1" applyBorder="1" applyAlignment="1">
      <alignment vertical="center"/>
    </xf>
    <xf numFmtId="37" fontId="13" fillId="0" borderId="0" xfId="0" applyNumberFormat="1" applyFont="1" applyFill="1" applyAlignment="1" quotePrefix="1">
      <alignment/>
    </xf>
    <xf numFmtId="43" fontId="19" fillId="0" borderId="0" xfId="15" applyFont="1" applyFill="1" applyBorder="1" applyAlignment="1">
      <alignment/>
    </xf>
    <xf numFmtId="37" fontId="0" fillId="0" borderId="0" xfId="0" applyNumberFormat="1" applyFill="1" applyAlignment="1">
      <alignment/>
    </xf>
    <xf numFmtId="43" fontId="19" fillId="0" borderId="3" xfId="15" applyFont="1" applyFill="1" applyBorder="1" applyAlignment="1">
      <alignment/>
    </xf>
    <xf numFmtId="37" fontId="19" fillId="0" borderId="7" xfId="0" applyNumberFormat="1" applyFont="1" applyFill="1" applyBorder="1" applyAlignment="1">
      <alignment/>
    </xf>
    <xf numFmtId="196" fontId="19" fillId="0" borderId="0" xfId="0" applyNumberFormat="1" applyFont="1" applyFill="1" applyAlignment="1">
      <alignment/>
    </xf>
    <xf numFmtId="196" fontId="16" fillId="0" borderId="0" xfId="0" applyNumberFormat="1" applyFont="1" applyFill="1" applyAlignment="1">
      <alignment/>
    </xf>
    <xf numFmtId="196" fontId="0" fillId="0" borderId="0" xfId="0" applyNumberFormat="1" applyFill="1" applyAlignment="1">
      <alignment/>
    </xf>
    <xf numFmtId="37" fontId="0" fillId="0" borderId="3" xfId="0" applyNumberFormat="1" applyFill="1" applyBorder="1" applyAlignment="1">
      <alignment/>
    </xf>
    <xf numFmtId="37" fontId="0" fillId="3" borderId="0" xfId="0" applyNumberFormat="1" applyFill="1" applyAlignment="1">
      <alignment/>
    </xf>
    <xf numFmtId="37" fontId="4" fillId="3" borderId="0" xfId="0" applyNumberFormat="1" applyFont="1" applyFill="1" applyAlignment="1">
      <alignment vertical="center"/>
    </xf>
    <xf numFmtId="37" fontId="8" fillId="0" borderId="7" xfId="0" applyNumberFormat="1" applyFont="1" applyFill="1" applyBorder="1" applyAlignment="1">
      <alignment/>
    </xf>
    <xf numFmtId="41" fontId="8" fillId="0" borderId="0" xfId="0" applyNumberFormat="1" applyFont="1" applyFill="1" applyBorder="1" applyAlignment="1">
      <alignment/>
    </xf>
    <xf numFmtId="41" fontId="8" fillId="0" borderId="3" xfId="0" applyNumberFormat="1" applyFont="1" applyFill="1" applyBorder="1" applyAlignment="1">
      <alignment/>
    </xf>
    <xf numFmtId="37" fontId="8" fillId="0" borderId="0" xfId="0" applyNumberFormat="1" applyFont="1" applyFill="1" applyBorder="1" applyAlignment="1">
      <alignment vertical="center"/>
    </xf>
    <xf numFmtId="43" fontId="8" fillId="0" borderId="0" xfId="15" applyFont="1" applyFill="1" applyBorder="1" applyAlignment="1">
      <alignment/>
    </xf>
    <xf numFmtId="43" fontId="8" fillId="0" borderId="3" xfId="15" applyFont="1" applyFill="1" applyBorder="1" applyAlignment="1">
      <alignment/>
    </xf>
    <xf numFmtId="37" fontId="9" fillId="0" borderId="0" xfId="0" applyNumberFormat="1" applyFont="1" applyFill="1" applyAlignment="1">
      <alignment horizontal="center"/>
    </xf>
    <xf numFmtId="37" fontId="6" fillId="0" borderId="0" xfId="0" applyNumberFormat="1" applyFont="1" applyFill="1" applyAlignment="1">
      <alignment horizontal="center"/>
    </xf>
    <xf numFmtId="37" fontId="19" fillId="0" borderId="8" xfId="0" applyNumberFormat="1" applyFont="1" applyFill="1" applyBorder="1" applyAlignment="1">
      <alignment/>
    </xf>
    <xf numFmtId="37" fontId="19" fillId="0" borderId="9" xfId="0" applyNumberFormat="1" applyFont="1" applyFill="1" applyBorder="1" applyAlignment="1">
      <alignment/>
    </xf>
    <xf numFmtId="37" fontId="19" fillId="0" borderId="10" xfId="0" applyNumberFormat="1" applyFont="1" applyFill="1" applyBorder="1" applyAlignment="1">
      <alignment/>
    </xf>
    <xf numFmtId="37" fontId="19" fillId="0" borderId="11" xfId="0" applyNumberFormat="1" applyFont="1" applyFill="1" applyBorder="1" applyAlignment="1">
      <alignment/>
    </xf>
    <xf numFmtId="182" fontId="9" fillId="0" borderId="0" xfId="0" applyNumberFormat="1" applyFont="1" applyFill="1" applyAlignment="1">
      <alignment/>
    </xf>
    <xf numFmtId="196" fontId="16" fillId="0" borderId="0" xfId="0" applyNumberFormat="1" applyFont="1" applyFill="1" applyAlignment="1">
      <alignment horizontal="right"/>
    </xf>
    <xf numFmtId="37" fontId="14" fillId="0" borderId="0" xfId="0" applyNumberFormat="1" applyFont="1" applyFill="1" applyAlignment="1">
      <alignment horizontal="center"/>
    </xf>
    <xf numFmtId="37" fontId="21" fillId="0" borderId="7" xfId="0" applyNumberFormat="1" applyFont="1" applyFill="1" applyBorder="1" applyAlignment="1">
      <alignment/>
    </xf>
    <xf numFmtId="37" fontId="15" fillId="0" borderId="7" xfId="0" applyNumberFormat="1" applyFont="1" applyFill="1" applyBorder="1" applyAlignment="1">
      <alignment/>
    </xf>
    <xf numFmtId="37" fontId="26" fillId="0" borderId="0" xfId="0" applyNumberFormat="1" applyFont="1" applyFill="1" applyBorder="1" applyAlignment="1">
      <alignment/>
    </xf>
    <xf numFmtId="37" fontId="20" fillId="0" borderId="7" xfId="0" applyNumberFormat="1" applyFont="1" applyFill="1" applyBorder="1" applyAlignment="1">
      <alignment/>
    </xf>
    <xf numFmtId="37" fontId="21" fillId="0" borderId="0" xfId="0" applyNumberFormat="1" applyFont="1" applyFill="1" applyBorder="1" applyAlignment="1">
      <alignment/>
    </xf>
    <xf numFmtId="37" fontId="26" fillId="0" borderId="0" xfId="0" applyNumberFormat="1" applyFont="1" applyFill="1" applyAlignment="1">
      <alignment/>
    </xf>
    <xf numFmtId="180" fontId="15" fillId="0" borderId="7" xfId="15" applyNumberFormat="1" applyFont="1" applyFill="1" applyBorder="1" applyAlignment="1">
      <alignment/>
    </xf>
    <xf numFmtId="180" fontId="20" fillId="0" borderId="7" xfId="15" applyNumberFormat="1" applyFont="1" applyFill="1" applyBorder="1" applyAlignment="1">
      <alignment/>
    </xf>
    <xf numFmtId="41" fontId="21" fillId="0" borderId="0" xfId="0" applyNumberFormat="1" applyFont="1" applyFill="1" applyBorder="1" applyAlignment="1">
      <alignment/>
    </xf>
    <xf numFmtId="180" fontId="21" fillId="0" borderId="0" xfId="15" applyNumberFormat="1" applyFont="1" applyFill="1" applyBorder="1" applyAlignment="1">
      <alignment/>
    </xf>
    <xf numFmtId="37" fontId="21" fillId="0" borderId="3" xfId="0" applyNumberFormat="1" applyFont="1" applyFill="1" applyBorder="1" applyAlignment="1">
      <alignment/>
    </xf>
    <xf numFmtId="37" fontId="15" fillId="0" borderId="0" xfId="0" applyNumberFormat="1" applyFont="1" applyFill="1" applyBorder="1" applyAlignment="1">
      <alignment vertical="center"/>
    </xf>
    <xf numFmtId="37" fontId="21" fillId="0" borderId="0" xfId="0" applyNumberFormat="1" applyFont="1" applyFill="1" applyBorder="1" applyAlignment="1">
      <alignment vertical="center"/>
    </xf>
    <xf numFmtId="41" fontId="15" fillId="0" borderId="0" xfId="0" applyNumberFormat="1" applyFont="1" applyFill="1" applyBorder="1" applyAlignment="1">
      <alignment vertical="center"/>
    </xf>
    <xf numFmtId="41" fontId="20" fillId="0" borderId="0" xfId="0" applyNumberFormat="1" applyFont="1" applyFill="1" applyBorder="1" applyAlignment="1">
      <alignment vertical="center"/>
    </xf>
    <xf numFmtId="43" fontId="15" fillId="0" borderId="0" xfId="15" applyFont="1" applyFill="1" applyBorder="1" applyAlignment="1">
      <alignment/>
    </xf>
    <xf numFmtId="43" fontId="20" fillId="0" borderId="0" xfId="15" applyFont="1" applyFill="1" applyBorder="1" applyAlignment="1">
      <alignment/>
    </xf>
    <xf numFmtId="43" fontId="15" fillId="0" borderId="3" xfId="15" applyFont="1" applyFill="1" applyBorder="1" applyAlignment="1">
      <alignment/>
    </xf>
    <xf numFmtId="43" fontId="20" fillId="0" borderId="3" xfId="15" applyFont="1" applyFill="1" applyBorder="1" applyAlignment="1">
      <alignment/>
    </xf>
    <xf numFmtId="37" fontId="15" fillId="0" borderId="3" xfId="0" applyNumberFormat="1" applyFont="1" applyFill="1" applyBorder="1" applyAlignment="1">
      <alignment/>
    </xf>
    <xf numFmtId="37" fontId="20" fillId="0" borderId="3" xfId="0" applyNumberFormat="1" applyFont="1" applyFill="1" applyBorder="1" applyAlignment="1">
      <alignment/>
    </xf>
    <xf numFmtId="196" fontId="21" fillId="0" borderId="0" xfId="0" applyNumberFormat="1" applyFont="1" applyFill="1" applyAlignment="1">
      <alignment/>
    </xf>
    <xf numFmtId="196" fontId="15" fillId="0" borderId="0" xfId="0" applyNumberFormat="1" applyFont="1" applyFill="1" applyAlignment="1">
      <alignment/>
    </xf>
    <xf numFmtId="196" fontId="26" fillId="0" borderId="0" xfId="0" applyNumberFormat="1" applyFont="1" applyFill="1" applyAlignment="1">
      <alignment/>
    </xf>
    <xf numFmtId="37" fontId="21" fillId="0" borderId="0" xfId="0" applyNumberFormat="1" applyFont="1" applyFill="1" applyAlignment="1">
      <alignment horizontal="right"/>
    </xf>
    <xf numFmtId="37" fontId="19" fillId="0" borderId="0" xfId="0" applyNumberFormat="1" applyFont="1" applyFill="1" applyAlignment="1">
      <alignment horizontal="right"/>
    </xf>
    <xf numFmtId="180" fontId="19" fillId="0" borderId="0" xfId="15" applyNumberFormat="1" applyFont="1" applyFill="1" applyBorder="1" applyAlignment="1">
      <alignment/>
    </xf>
    <xf numFmtId="37" fontId="13" fillId="0" borderId="0" xfId="0" applyNumberFormat="1" applyFont="1" applyFill="1" applyAlignment="1">
      <alignment horizontal="left" vertical="top"/>
    </xf>
    <xf numFmtId="37" fontId="6" fillId="0" borderId="0" xfId="0" applyNumberFormat="1" applyFont="1" applyFill="1" applyAlignment="1">
      <alignment horizontal="left" vertical="top"/>
    </xf>
    <xf numFmtId="37" fontId="13" fillId="0" borderId="0" xfId="0" applyNumberFormat="1" applyFont="1" applyFill="1" applyAlignment="1">
      <alignment horizontal="left"/>
    </xf>
    <xf numFmtId="37" fontId="13" fillId="0" borderId="0" xfId="0" applyNumberFormat="1" applyFont="1" applyFill="1" applyAlignment="1">
      <alignment horizontal="left" vertical="center"/>
    </xf>
    <xf numFmtId="37" fontId="13" fillId="0" borderId="0" xfId="0" applyNumberFormat="1" applyFont="1" applyFill="1" applyAlignment="1" quotePrefix="1">
      <alignment horizontal="left" vertical="top"/>
    </xf>
    <xf numFmtId="43" fontId="15" fillId="0" borderId="12" xfId="15" applyFont="1" applyFill="1" applyBorder="1" applyAlignment="1">
      <alignment/>
    </xf>
    <xf numFmtId="37" fontId="26" fillId="0" borderId="10" xfId="0" applyNumberFormat="1" applyFont="1" applyFill="1" applyBorder="1" applyAlignment="1">
      <alignment/>
    </xf>
    <xf numFmtId="37" fontId="26" fillId="0" borderId="11" xfId="0" applyNumberFormat="1" applyFont="1" applyFill="1" applyBorder="1" applyAlignment="1">
      <alignment/>
    </xf>
    <xf numFmtId="37" fontId="26" fillId="0" borderId="8" xfId="0" applyNumberFormat="1" applyFont="1" applyFill="1" applyBorder="1" applyAlignment="1">
      <alignment/>
    </xf>
    <xf numFmtId="43" fontId="20" fillId="0" borderId="12" xfId="15" applyFont="1" applyFill="1" applyBorder="1" applyAlignment="1">
      <alignment/>
    </xf>
    <xf numFmtId="37" fontId="0" fillId="0" borderId="10" xfId="0" applyNumberFormat="1" applyFill="1" applyBorder="1" applyAlignment="1">
      <alignment/>
    </xf>
    <xf numFmtId="37" fontId="26" fillId="0" borderId="9" xfId="0" applyNumberFormat="1" applyFont="1" applyFill="1" applyBorder="1" applyAlignment="1">
      <alignment/>
    </xf>
    <xf numFmtId="37" fontId="0" fillId="0" borderId="11" xfId="0" applyNumberFormat="1" applyFill="1" applyBorder="1" applyAlignment="1">
      <alignment/>
    </xf>
    <xf numFmtId="37" fontId="15" fillId="0" borderId="12" xfId="0" applyNumberFormat="1" applyFont="1" applyFill="1" applyBorder="1" applyAlignment="1">
      <alignment/>
    </xf>
    <xf numFmtId="37" fontId="19" fillId="0" borderId="12" xfId="0" applyNumberFormat="1" applyFont="1" applyFill="1" applyBorder="1" applyAlignment="1">
      <alignment/>
    </xf>
    <xf numFmtId="37" fontId="20" fillId="0" borderId="12" xfId="0" applyNumberFormat="1" applyFont="1" applyFill="1" applyBorder="1" applyAlignment="1">
      <alignment/>
    </xf>
    <xf numFmtId="49" fontId="25" fillId="1" borderId="13" xfId="25" applyNumberFormat="1" applyFont="1" applyFill="1" applyBorder="1" applyAlignment="1" applyProtection="1">
      <alignment horizontal="centerContinuous"/>
      <protection locked="0"/>
    </xf>
    <xf numFmtId="49" fontId="3" fillId="0" borderId="0" xfId="25" applyNumberFormat="1" applyFont="1">
      <alignment/>
      <protection/>
    </xf>
    <xf numFmtId="37" fontId="13" fillId="0" borderId="0" xfId="0" applyNumberFormat="1" applyFont="1" applyFill="1" applyAlignment="1">
      <alignment/>
    </xf>
    <xf numFmtId="37" fontId="19" fillId="0" borderId="0" xfId="0" applyNumberFormat="1" applyFont="1" applyFill="1" applyAlignment="1">
      <alignment/>
    </xf>
    <xf numFmtId="37" fontId="15" fillId="0" borderId="0" xfId="0" applyNumberFormat="1" applyFont="1" applyFill="1" applyAlignment="1">
      <alignment/>
    </xf>
    <xf numFmtId="37" fontId="26" fillId="0" borderId="0" xfId="0" applyNumberFormat="1" applyFont="1" applyFill="1" applyAlignment="1">
      <alignment/>
    </xf>
    <xf numFmtId="37" fontId="20" fillId="0" borderId="0" xfId="0" applyNumberFormat="1" applyFont="1" applyFill="1" applyAlignment="1">
      <alignment/>
    </xf>
    <xf numFmtId="37" fontId="0" fillId="3" borderId="0" xfId="0" applyNumberFormat="1" applyFill="1" applyAlignment="1">
      <alignment/>
    </xf>
    <xf numFmtId="37" fontId="8" fillId="0" borderId="0" xfId="0" applyNumberFormat="1" applyFont="1" applyFill="1" applyAlignment="1">
      <alignment/>
    </xf>
    <xf numFmtId="37" fontId="19" fillId="0" borderId="0" xfId="0" applyNumberFormat="1" applyFont="1" applyFill="1" applyAlignment="1">
      <alignment horizontal="justify" wrapText="1"/>
    </xf>
    <xf numFmtId="37" fontId="20" fillId="0" borderId="0" xfId="0" applyNumberFormat="1" applyFont="1" applyFill="1" applyAlignment="1">
      <alignment horizontal="justify" vertical="center" wrapText="1"/>
    </xf>
    <xf numFmtId="37" fontId="19" fillId="0" borderId="0" xfId="0" applyNumberFormat="1" applyFont="1" applyFill="1" applyAlignment="1">
      <alignment horizontal="justify"/>
    </xf>
    <xf numFmtId="37" fontId="19" fillId="0" borderId="0" xfId="0" applyNumberFormat="1" applyFont="1" applyFill="1" applyAlignment="1">
      <alignment horizontal="justify" vertical="top" wrapText="1"/>
    </xf>
    <xf numFmtId="182" fontId="14" fillId="0" borderId="0" xfId="0" applyNumberFormat="1" applyFont="1" applyFill="1" applyAlignment="1">
      <alignment horizontal="center"/>
    </xf>
    <xf numFmtId="37" fontId="11" fillId="0" borderId="0" xfId="0" applyNumberFormat="1" applyFont="1" applyFill="1" applyAlignment="1" quotePrefix="1">
      <alignment horizontal="center"/>
    </xf>
    <xf numFmtId="17" fontId="11" fillId="0" borderId="0" xfId="0" applyNumberFormat="1" applyFont="1" applyFill="1" applyAlignment="1">
      <alignment horizontal="center"/>
    </xf>
    <xf numFmtId="49" fontId="25" fillId="0" borderId="0" xfId="25" applyNumberFormat="1" applyFont="1">
      <alignment/>
      <protection/>
    </xf>
    <xf numFmtId="37" fontId="27" fillId="2" borderId="0" xfId="0" applyNumberFormat="1" applyFont="1" applyAlignment="1">
      <alignment horizontal="centerContinuous"/>
    </xf>
    <xf numFmtId="179" fontId="21" fillId="0" borderId="0" xfId="0" applyNumberFormat="1" applyFont="1" applyFill="1" applyBorder="1" applyAlignment="1">
      <alignment/>
    </xf>
    <xf numFmtId="43" fontId="21" fillId="0" borderId="12" xfId="15" applyFont="1" applyFill="1" applyBorder="1" applyAlignment="1">
      <alignment/>
    </xf>
    <xf numFmtId="43" fontId="21" fillId="0" borderId="3" xfId="15" applyFont="1" applyFill="1" applyBorder="1" applyAlignment="1">
      <alignment/>
    </xf>
    <xf numFmtId="43" fontId="21" fillId="0" borderId="0" xfId="15" applyFont="1" applyFill="1" applyBorder="1" applyAlignment="1">
      <alignment/>
    </xf>
    <xf numFmtId="37" fontId="19" fillId="2" borderId="0" xfId="0" applyNumberFormat="1" applyFont="1" applyAlignment="1">
      <alignment horizontal="right"/>
    </xf>
    <xf numFmtId="37" fontId="19" fillId="0" borderId="0" xfId="0" applyNumberFormat="1" applyFont="1" applyFill="1" applyBorder="1" applyAlignment="1">
      <alignment horizontal="right"/>
    </xf>
    <xf numFmtId="37" fontId="19" fillId="0" borderId="0" xfId="0" applyNumberFormat="1" applyFont="1" applyFill="1" applyAlignment="1" quotePrefix="1">
      <alignment horizontal="right"/>
    </xf>
    <xf numFmtId="37" fontId="19" fillId="0" borderId="0" xfId="0" applyNumberFormat="1" applyFont="1" applyFill="1" applyBorder="1" applyAlignment="1" quotePrefix="1">
      <alignment horizontal="right"/>
    </xf>
    <xf numFmtId="37" fontId="19" fillId="0" borderId="0" xfId="0" applyNumberFormat="1" applyFont="1" applyFill="1" applyBorder="1" applyAlignment="1" quotePrefix="1">
      <alignment horizontal="right" vertical="center"/>
    </xf>
    <xf numFmtId="37" fontId="19" fillId="0" borderId="0" xfId="0" applyNumberFormat="1" applyFont="1" applyFill="1" applyAlignment="1">
      <alignment horizontal="right" vertical="center"/>
    </xf>
    <xf numFmtId="37" fontId="19" fillId="2" borderId="0" xfId="0" applyNumberFormat="1" applyFont="1" applyAlignment="1">
      <alignment/>
    </xf>
    <xf numFmtId="37" fontId="19" fillId="2" borderId="0" xfId="0" applyNumberFormat="1" applyFont="1" applyBorder="1" applyAlignment="1">
      <alignment/>
    </xf>
    <xf numFmtId="37" fontId="19" fillId="2" borderId="8" xfId="0" applyNumberFormat="1" applyFont="1" applyBorder="1" applyAlignment="1">
      <alignment/>
    </xf>
    <xf numFmtId="37" fontId="15" fillId="2" borderId="12" xfId="0" applyNumberFormat="1" applyFont="1" applyBorder="1" applyAlignment="1">
      <alignment/>
    </xf>
    <xf numFmtId="37" fontId="19" fillId="2" borderId="10" xfId="0" applyNumberFormat="1" applyFont="1" applyBorder="1" applyAlignment="1">
      <alignment/>
    </xf>
    <xf numFmtId="37" fontId="19" fillId="2" borderId="14" xfId="0" applyNumberFormat="1" applyFont="1" applyBorder="1" applyAlignment="1">
      <alignment/>
    </xf>
    <xf numFmtId="37" fontId="15" fillId="2" borderId="0" xfId="0" applyNumberFormat="1" applyFont="1" applyBorder="1" applyAlignment="1">
      <alignment/>
    </xf>
    <xf numFmtId="37" fontId="19" fillId="2" borderId="15" xfId="0" applyNumberFormat="1" applyFont="1" applyBorder="1" applyAlignment="1">
      <alignment/>
    </xf>
    <xf numFmtId="37" fontId="15" fillId="0" borderId="8" xfId="0" applyNumberFormat="1" applyFont="1" applyFill="1" applyBorder="1" applyAlignment="1">
      <alignment/>
    </xf>
    <xf numFmtId="37" fontId="21" fillId="0" borderId="14" xfId="0" applyNumberFormat="1" applyFont="1" applyFill="1" applyBorder="1" applyAlignment="1">
      <alignment/>
    </xf>
    <xf numFmtId="37" fontId="18" fillId="0" borderId="14" xfId="0" applyNumberFormat="1" applyFont="1" applyFill="1" applyBorder="1" applyAlignment="1">
      <alignment/>
    </xf>
    <xf numFmtId="37" fontId="18" fillId="0" borderId="13" xfId="0" applyNumberFormat="1" applyFont="1" applyFill="1" applyBorder="1" applyAlignment="1">
      <alignment/>
    </xf>
    <xf numFmtId="37" fontId="18" fillId="0" borderId="9" xfId="0" applyNumberFormat="1" applyFont="1" applyFill="1" applyBorder="1" applyAlignment="1">
      <alignment/>
    </xf>
    <xf numFmtId="37" fontId="0" fillId="0" borderId="0" xfId="0" applyNumberFormat="1" applyFill="1" applyBorder="1" applyAlignment="1">
      <alignment/>
    </xf>
    <xf numFmtId="37" fontId="18" fillId="0" borderId="0" xfId="0" applyNumberFormat="1" applyFont="1" applyFill="1" applyBorder="1" applyAlignment="1">
      <alignment/>
    </xf>
    <xf numFmtId="37" fontId="17" fillId="0" borderId="0" xfId="0" applyNumberFormat="1" applyFont="1" applyFill="1" applyBorder="1" applyAlignment="1">
      <alignment/>
    </xf>
    <xf numFmtId="37" fontId="0" fillId="0" borderId="12" xfId="0" applyNumberFormat="1" applyFill="1" applyBorder="1" applyAlignment="1">
      <alignment/>
    </xf>
    <xf numFmtId="37" fontId="0" fillId="0" borderId="6" xfId="0" applyNumberFormat="1" applyFill="1" applyBorder="1" applyAlignment="1">
      <alignment/>
    </xf>
    <xf numFmtId="37" fontId="21" fillId="0" borderId="16" xfId="0" applyNumberFormat="1" applyFont="1" applyFill="1" applyBorder="1" applyAlignment="1">
      <alignment/>
    </xf>
    <xf numFmtId="37" fontId="18" fillId="0" borderId="16" xfId="0" applyNumberFormat="1" applyFont="1" applyFill="1" applyBorder="1" applyAlignment="1">
      <alignment/>
    </xf>
    <xf numFmtId="37" fontId="18" fillId="0" borderId="17" xfId="0" applyNumberFormat="1" applyFont="1" applyFill="1" applyBorder="1" applyAlignment="1">
      <alignment/>
    </xf>
    <xf numFmtId="37" fontId="15" fillId="0" borderId="18" xfId="0" applyNumberFormat="1" applyFont="1" applyFill="1" applyBorder="1" applyAlignment="1">
      <alignment/>
    </xf>
    <xf numFmtId="37" fontId="19" fillId="0" borderId="13" xfId="0" applyNumberFormat="1" applyFont="1" applyFill="1" applyBorder="1" applyAlignment="1">
      <alignment/>
    </xf>
    <xf numFmtId="37" fontId="19" fillId="0" borderId="19" xfId="0" applyNumberFormat="1" applyFont="1" applyFill="1" applyBorder="1" applyAlignment="1">
      <alignment/>
    </xf>
    <xf numFmtId="37" fontId="20" fillId="2" borderId="12" xfId="0" applyNumberFormat="1" applyFont="1" applyBorder="1" applyAlignment="1">
      <alignment/>
    </xf>
    <xf numFmtId="37" fontId="20" fillId="2" borderId="0" xfId="0" applyNumberFormat="1" applyFont="1" applyBorder="1" applyAlignment="1">
      <alignment/>
    </xf>
    <xf numFmtId="37" fontId="31" fillId="0" borderId="0" xfId="0" applyNumberFormat="1" applyFont="1" applyFill="1" applyAlignment="1">
      <alignment/>
    </xf>
    <xf numFmtId="37" fontId="3" fillId="0" borderId="0" xfId="0" applyNumberFormat="1" applyFont="1" applyFill="1" applyAlignment="1">
      <alignment/>
    </xf>
    <xf numFmtId="37" fontId="3" fillId="0" borderId="0" xfId="0" applyNumberFormat="1" applyFont="1" applyFill="1" applyAlignment="1">
      <alignment horizontal="centerContinuous"/>
    </xf>
    <xf numFmtId="37" fontId="3" fillId="0" borderId="0" xfId="0" applyNumberFormat="1" applyFont="1" applyFill="1" applyAlignment="1">
      <alignment horizontal="left" vertical="top"/>
    </xf>
    <xf numFmtId="37" fontId="3" fillId="0" borderId="0" xfId="0" applyNumberFormat="1" applyFont="1" applyFill="1" applyAlignment="1">
      <alignment/>
    </xf>
    <xf numFmtId="37" fontId="30" fillId="0" borderId="0" xfId="0" applyNumberFormat="1" applyFont="1" applyFill="1" applyAlignment="1">
      <alignment horizontal="center"/>
    </xf>
    <xf numFmtId="37" fontId="25" fillId="0" borderId="0" xfId="0" applyNumberFormat="1" applyFont="1" applyFill="1" applyAlignment="1">
      <alignment horizontal="center"/>
    </xf>
    <xf numFmtId="37" fontId="30" fillId="0" borderId="0" xfId="0" applyNumberFormat="1" applyFont="1" applyFill="1" applyAlignment="1">
      <alignment/>
    </xf>
    <xf numFmtId="37" fontId="30" fillId="0" borderId="0" xfId="0" applyNumberFormat="1" applyFont="1" applyFill="1" applyAlignment="1">
      <alignment horizontal="centerContinuous"/>
    </xf>
    <xf numFmtId="37" fontId="30" fillId="0" borderId="0" xfId="0" applyNumberFormat="1" applyFont="1" applyFill="1" applyAlignment="1">
      <alignment horizontal="left" vertical="top"/>
    </xf>
    <xf numFmtId="37" fontId="30" fillId="0" borderId="0" xfId="0" applyNumberFormat="1" applyFont="1" applyFill="1" applyAlignment="1">
      <alignment horizontal="right"/>
    </xf>
    <xf numFmtId="1" fontId="25" fillId="0" borderId="0" xfId="25" applyNumberFormat="1" applyFont="1" applyFill="1" applyBorder="1" applyAlignment="1" applyProtection="1">
      <alignment horizontal="center" vertical="top"/>
      <protection locked="0"/>
    </xf>
    <xf numFmtId="182" fontId="25" fillId="0" borderId="0" xfId="0" applyNumberFormat="1" applyFont="1" applyFill="1" applyAlignment="1">
      <alignment/>
    </xf>
    <xf numFmtId="182" fontId="25" fillId="0" borderId="0" xfId="0" applyNumberFormat="1" applyFont="1" applyFill="1" applyAlignment="1" quotePrefix="1">
      <alignment/>
    </xf>
    <xf numFmtId="37" fontId="3" fillId="0" borderId="0" xfId="0" applyNumberFormat="1" applyFont="1" applyFill="1" applyAlignment="1">
      <alignment horizontal="left"/>
    </xf>
    <xf numFmtId="37" fontId="32" fillId="0" borderId="0" xfId="0" applyNumberFormat="1" applyFont="1" applyFill="1" applyAlignment="1">
      <alignment/>
    </xf>
    <xf numFmtId="37" fontId="25" fillId="0" borderId="7" xfId="0" applyNumberFormat="1" applyFont="1" applyFill="1" applyBorder="1" applyAlignment="1">
      <alignment/>
    </xf>
    <xf numFmtId="37" fontId="3" fillId="0" borderId="0" xfId="0" applyNumberFormat="1" applyFont="1" applyFill="1" applyBorder="1" applyAlignment="1">
      <alignment/>
    </xf>
    <xf numFmtId="37" fontId="25" fillId="0" borderId="7" xfId="0" applyNumberFormat="1" applyFont="1" applyFill="1" applyBorder="1" applyAlignment="1">
      <alignment horizontal="center"/>
    </xf>
    <xf numFmtId="37" fontId="30" fillId="0" borderId="7" xfId="0" applyNumberFormat="1" applyFont="1" applyFill="1" applyBorder="1" applyAlignment="1">
      <alignment/>
    </xf>
    <xf numFmtId="37" fontId="31" fillId="0" borderId="0" xfId="0" applyNumberFormat="1" applyFont="1" applyFill="1" applyBorder="1" applyAlignment="1">
      <alignment/>
    </xf>
    <xf numFmtId="37" fontId="32" fillId="0" borderId="7" xfId="0" applyNumberFormat="1" applyFont="1" applyFill="1" applyBorder="1" applyAlignment="1">
      <alignment/>
    </xf>
    <xf numFmtId="37" fontId="25" fillId="0" borderId="0" xfId="0" applyNumberFormat="1" applyFont="1" applyFill="1" applyBorder="1" applyAlignment="1">
      <alignment/>
    </xf>
    <xf numFmtId="37" fontId="30" fillId="0" borderId="0" xfId="0" applyNumberFormat="1" applyFont="1" applyFill="1" applyBorder="1" applyAlignment="1">
      <alignment/>
    </xf>
    <xf numFmtId="37" fontId="32" fillId="0" borderId="0" xfId="0" applyNumberFormat="1" applyFont="1" applyFill="1" applyBorder="1" applyAlignment="1">
      <alignment/>
    </xf>
    <xf numFmtId="180" fontId="30" fillId="0" borderId="7" xfId="15" applyNumberFormat="1" applyFont="1" applyFill="1" applyBorder="1" applyAlignment="1">
      <alignment/>
    </xf>
    <xf numFmtId="180" fontId="32" fillId="0" borderId="7" xfId="15" applyNumberFormat="1" applyFont="1" applyFill="1" applyBorder="1" applyAlignment="1">
      <alignment/>
    </xf>
    <xf numFmtId="37" fontId="25" fillId="0" borderId="0" xfId="0" applyNumberFormat="1" applyFont="1" applyFill="1" applyAlignment="1">
      <alignment/>
    </xf>
    <xf numFmtId="37" fontId="3" fillId="0" borderId="0" xfId="0" applyNumberFormat="1" applyFont="1" applyFill="1" applyAlignment="1">
      <alignment vertical="center"/>
    </xf>
    <xf numFmtId="37" fontId="3" fillId="0" borderId="0" xfId="0" applyNumberFormat="1" applyFont="1" applyFill="1" applyAlignment="1">
      <alignment horizontal="justify" vertical="top" wrapText="1"/>
    </xf>
    <xf numFmtId="37" fontId="3" fillId="0" borderId="0" xfId="0" applyNumberFormat="1" applyFont="1" applyFill="1" applyAlignment="1">
      <alignment wrapText="1"/>
    </xf>
    <xf numFmtId="37" fontId="25" fillId="0" borderId="0" xfId="0" applyNumberFormat="1" applyFont="1" applyFill="1" applyBorder="1" applyAlignment="1">
      <alignment horizontal="center"/>
    </xf>
    <xf numFmtId="37" fontId="3" fillId="0" borderId="0" xfId="0" applyNumberFormat="1" applyFont="1" applyFill="1" applyAlignment="1">
      <alignment horizontal="justify" wrapText="1"/>
    </xf>
    <xf numFmtId="41" fontId="25" fillId="0" borderId="0" xfId="0" applyNumberFormat="1" applyFont="1" applyFill="1" applyBorder="1" applyAlignment="1">
      <alignment/>
    </xf>
    <xf numFmtId="41" fontId="32" fillId="0" borderId="0" xfId="0" applyNumberFormat="1" applyFont="1" applyFill="1" applyBorder="1" applyAlignment="1">
      <alignment/>
    </xf>
    <xf numFmtId="180" fontId="25" fillId="0" borderId="0" xfId="15" applyNumberFormat="1" applyFont="1" applyFill="1" applyBorder="1" applyAlignment="1">
      <alignment/>
    </xf>
    <xf numFmtId="37" fontId="25" fillId="0" borderId="3" xfId="0" applyNumberFormat="1" applyFont="1" applyFill="1" applyBorder="1" applyAlignment="1">
      <alignment/>
    </xf>
    <xf numFmtId="37" fontId="30" fillId="0" borderId="0" xfId="0" applyNumberFormat="1" applyFont="1" applyFill="1" applyAlignment="1">
      <alignment/>
    </xf>
    <xf numFmtId="37" fontId="31" fillId="0" borderId="0" xfId="0" applyNumberFormat="1" applyFont="1" applyFill="1" applyAlignment="1">
      <alignment/>
    </xf>
    <xf numFmtId="37" fontId="32" fillId="0" borderId="0" xfId="0" applyNumberFormat="1" applyFont="1" applyFill="1" applyAlignment="1">
      <alignment/>
    </xf>
    <xf numFmtId="37" fontId="3" fillId="0" borderId="0" xfId="0" applyNumberFormat="1" applyFont="1" applyFill="1" applyAlignment="1">
      <alignment horizontal="left" vertical="center"/>
    </xf>
    <xf numFmtId="37" fontId="32" fillId="0" borderId="0" xfId="0" applyNumberFormat="1" applyFont="1" applyFill="1" applyAlignment="1">
      <alignment horizontal="justify" vertical="center" wrapText="1"/>
    </xf>
    <xf numFmtId="37" fontId="30" fillId="0" borderId="0" xfId="0" applyNumberFormat="1" applyFont="1" applyFill="1" applyAlignment="1">
      <alignment vertical="center"/>
    </xf>
    <xf numFmtId="37" fontId="30" fillId="0" borderId="2" xfId="0" applyNumberFormat="1" applyFont="1" applyFill="1" applyBorder="1" applyAlignment="1">
      <alignment vertical="center"/>
    </xf>
    <xf numFmtId="37" fontId="3" fillId="0" borderId="0" xfId="0" applyNumberFormat="1" applyFont="1" applyFill="1" applyBorder="1" applyAlignment="1">
      <alignment vertical="center"/>
    </xf>
    <xf numFmtId="37" fontId="32" fillId="0" borderId="2" xfId="0" applyNumberFormat="1" applyFont="1" applyFill="1" applyBorder="1" applyAlignment="1">
      <alignment vertical="center"/>
    </xf>
    <xf numFmtId="41" fontId="30" fillId="0" borderId="0" xfId="0" applyNumberFormat="1" applyFont="1" applyFill="1" applyBorder="1" applyAlignment="1">
      <alignment vertical="center"/>
    </xf>
    <xf numFmtId="41" fontId="32" fillId="0" borderId="0" xfId="0" applyNumberFormat="1" applyFont="1" applyFill="1" applyBorder="1" applyAlignment="1">
      <alignment vertical="center"/>
    </xf>
    <xf numFmtId="37" fontId="32" fillId="0" borderId="0" xfId="0" applyNumberFormat="1" applyFont="1" applyFill="1" applyAlignment="1">
      <alignment vertical="center"/>
    </xf>
    <xf numFmtId="37" fontId="25" fillId="0" borderId="0" xfId="0" applyNumberFormat="1" applyFont="1" applyFill="1" applyBorder="1" applyAlignment="1">
      <alignment vertical="center"/>
    </xf>
    <xf numFmtId="37" fontId="3" fillId="0" borderId="0" xfId="0" applyNumberFormat="1" applyFont="1" applyFill="1" applyAlignment="1" quotePrefix="1">
      <alignment/>
    </xf>
    <xf numFmtId="37" fontId="3" fillId="0" borderId="0" xfId="0" applyNumberFormat="1" applyFont="1" applyFill="1" applyAlignment="1">
      <alignment horizontal="justify"/>
    </xf>
    <xf numFmtId="37" fontId="30" fillId="0" borderId="2" xfId="0" applyNumberFormat="1" applyFont="1" applyFill="1" applyBorder="1" applyAlignment="1">
      <alignment/>
    </xf>
    <xf numFmtId="37" fontId="25" fillId="0" borderId="12" xfId="0" applyNumberFormat="1" applyFont="1" applyFill="1" applyBorder="1" applyAlignment="1">
      <alignment horizontal="center"/>
    </xf>
    <xf numFmtId="37" fontId="32" fillId="0" borderId="2" xfId="0" applyNumberFormat="1" applyFont="1" applyFill="1" applyBorder="1" applyAlignment="1">
      <alignment/>
    </xf>
    <xf numFmtId="37" fontId="30" fillId="0" borderId="12" xfId="0" applyNumberFormat="1" applyFont="1" applyFill="1" applyBorder="1" applyAlignment="1">
      <alignment/>
    </xf>
    <xf numFmtId="37" fontId="32" fillId="0" borderId="12" xfId="0" applyNumberFormat="1" applyFont="1" applyFill="1" applyBorder="1" applyAlignment="1">
      <alignment/>
    </xf>
    <xf numFmtId="37" fontId="32" fillId="0" borderId="4" xfId="0" applyNumberFormat="1" applyFont="1" applyFill="1" applyBorder="1" applyAlignment="1">
      <alignment/>
    </xf>
    <xf numFmtId="37" fontId="3" fillId="0" borderId="8" xfId="0" applyNumberFormat="1" applyFont="1" applyFill="1" applyBorder="1" applyAlignment="1">
      <alignment/>
    </xf>
    <xf numFmtId="43" fontId="30" fillId="0" borderId="12" xfId="15" applyFont="1" applyFill="1" applyBorder="1" applyAlignment="1">
      <alignment/>
    </xf>
    <xf numFmtId="37" fontId="3" fillId="0" borderId="10" xfId="0" applyNumberFormat="1" applyFont="1" applyFill="1" applyBorder="1" applyAlignment="1">
      <alignment/>
    </xf>
    <xf numFmtId="37" fontId="31" fillId="0" borderId="10" xfId="0" applyNumberFormat="1" applyFont="1" applyFill="1" applyBorder="1" applyAlignment="1">
      <alignment/>
    </xf>
    <xf numFmtId="37" fontId="31" fillId="0" borderId="8" xfId="0" applyNumberFormat="1" applyFont="1" applyFill="1" applyBorder="1" applyAlignment="1">
      <alignment/>
    </xf>
    <xf numFmtId="43" fontId="32" fillId="0" borderId="12" xfId="15" applyFont="1" applyFill="1" applyBorder="1" applyAlignment="1">
      <alignment/>
    </xf>
    <xf numFmtId="43" fontId="32" fillId="0" borderId="0" xfId="15" applyFont="1" applyFill="1" applyBorder="1" applyAlignment="1">
      <alignment/>
    </xf>
    <xf numFmtId="37" fontId="3" fillId="0" borderId="9" xfId="0" applyNumberFormat="1" applyFont="1" applyFill="1" applyBorder="1" applyAlignment="1">
      <alignment/>
    </xf>
    <xf numFmtId="43" fontId="30" fillId="0" borderId="3" xfId="15" applyFont="1" applyFill="1" applyBorder="1" applyAlignment="1">
      <alignment/>
    </xf>
    <xf numFmtId="37" fontId="3" fillId="0" borderId="11" xfId="0" applyNumberFormat="1" applyFont="1" applyFill="1" applyBorder="1" applyAlignment="1">
      <alignment/>
    </xf>
    <xf numFmtId="37" fontId="25" fillId="0" borderId="3" xfId="0" applyNumberFormat="1" applyFont="1" applyFill="1" applyBorder="1" applyAlignment="1">
      <alignment horizontal="center"/>
    </xf>
    <xf numFmtId="37" fontId="31" fillId="0" borderId="11" xfId="0" applyNumberFormat="1" applyFont="1" applyFill="1" applyBorder="1" applyAlignment="1">
      <alignment/>
    </xf>
    <xf numFmtId="37" fontId="31" fillId="0" borderId="9" xfId="0" applyNumberFormat="1" applyFont="1" applyFill="1" applyBorder="1" applyAlignment="1">
      <alignment/>
    </xf>
    <xf numFmtId="43" fontId="32" fillId="0" borderId="3" xfId="15" applyFont="1" applyFill="1" applyBorder="1" applyAlignment="1">
      <alignment/>
    </xf>
    <xf numFmtId="37" fontId="3" fillId="0" borderId="0" xfId="0" applyNumberFormat="1" applyFont="1" applyFill="1" applyAlignment="1">
      <alignment horizontal="left" vertical="top" wrapText="1"/>
    </xf>
    <xf numFmtId="43" fontId="30" fillId="0" borderId="0" xfId="15" applyFont="1" applyFill="1" applyBorder="1" applyAlignment="1">
      <alignment/>
    </xf>
    <xf numFmtId="37" fontId="30" fillId="0" borderId="3" xfId="0" applyNumberFormat="1" applyFont="1" applyFill="1" applyBorder="1" applyAlignment="1">
      <alignment/>
    </xf>
    <xf numFmtId="37" fontId="32" fillId="0" borderId="3" xfId="0" applyNumberFormat="1" applyFont="1" applyFill="1" applyBorder="1" applyAlignment="1">
      <alignment/>
    </xf>
    <xf numFmtId="179" fontId="30" fillId="0" borderId="0" xfId="0" applyNumberFormat="1" applyFont="1" applyFill="1" applyAlignment="1">
      <alignment/>
    </xf>
    <xf numFmtId="179" fontId="32" fillId="0" borderId="0" xfId="0" applyNumberFormat="1" applyFont="1" applyFill="1" applyAlignment="1">
      <alignment/>
    </xf>
    <xf numFmtId="196" fontId="25" fillId="0" borderId="0" xfId="0" applyNumberFormat="1" applyFont="1" applyFill="1" applyAlignment="1">
      <alignment/>
    </xf>
    <xf numFmtId="196" fontId="3" fillId="0" borderId="0" xfId="0" applyNumberFormat="1" applyFont="1" applyFill="1" applyAlignment="1">
      <alignment/>
    </xf>
    <xf numFmtId="196" fontId="31" fillId="0" borderId="0" xfId="0" applyNumberFormat="1" applyFont="1" applyFill="1" applyAlignment="1">
      <alignment/>
    </xf>
    <xf numFmtId="37" fontId="25" fillId="0" borderId="0" xfId="0" applyNumberFormat="1" applyFont="1" applyFill="1" applyAlignment="1">
      <alignment horizontal="right"/>
    </xf>
    <xf numFmtId="37" fontId="3" fillId="0" borderId="0" xfId="0" applyNumberFormat="1" applyFont="1" applyFill="1" applyAlignment="1">
      <alignment horizontal="right"/>
    </xf>
    <xf numFmtId="196" fontId="3" fillId="0" borderId="0" xfId="0" applyNumberFormat="1" applyFont="1" applyFill="1" applyAlignment="1">
      <alignment horizontal="right"/>
    </xf>
    <xf numFmtId="180" fontId="3" fillId="0" borderId="0" xfId="15" applyNumberFormat="1" applyFont="1" applyFill="1" applyBorder="1" applyAlignment="1">
      <alignment/>
    </xf>
    <xf numFmtId="180" fontId="25" fillId="0" borderId="0" xfId="15" applyNumberFormat="1" applyFont="1" applyFill="1" applyAlignment="1">
      <alignment/>
    </xf>
    <xf numFmtId="37" fontId="32" fillId="0" borderId="5" xfId="0" applyNumberFormat="1" applyFont="1" applyFill="1" applyBorder="1" applyAlignment="1">
      <alignment/>
    </xf>
    <xf numFmtId="37" fontId="30" fillId="0" borderId="5" xfId="0" applyNumberFormat="1" applyFont="1" applyFill="1" applyBorder="1" applyAlignment="1">
      <alignment/>
    </xf>
    <xf numFmtId="37" fontId="33" fillId="0" borderId="0" xfId="0" applyNumberFormat="1" applyFont="1" applyFill="1" applyAlignment="1">
      <alignment/>
    </xf>
    <xf numFmtId="37" fontId="25" fillId="0" borderId="6" xfId="0" applyNumberFormat="1" applyFont="1" applyFill="1" applyBorder="1" applyAlignment="1">
      <alignment/>
    </xf>
    <xf numFmtId="37" fontId="3" fillId="0" borderId="6" xfId="0" applyNumberFormat="1" applyFont="1" applyFill="1" applyBorder="1" applyAlignment="1">
      <alignment/>
    </xf>
    <xf numFmtId="37" fontId="25" fillId="0" borderId="4" xfId="0" applyNumberFormat="1" applyFont="1" applyFill="1" applyBorder="1" applyAlignment="1">
      <alignment/>
    </xf>
    <xf numFmtId="37" fontId="30" fillId="0" borderId="2" xfId="0" applyNumberFormat="1" applyFont="1" applyFill="1" applyBorder="1" applyAlignment="1">
      <alignment horizontal="center" vertical="center"/>
    </xf>
    <xf numFmtId="37" fontId="25" fillId="0" borderId="0" xfId="0" applyNumberFormat="1" applyFont="1" applyFill="1" applyAlignment="1">
      <alignment horizontal="left"/>
    </xf>
    <xf numFmtId="41" fontId="30" fillId="0" borderId="0" xfId="0" applyNumberFormat="1" applyFont="1" applyFill="1" applyBorder="1" applyAlignment="1">
      <alignment horizontal="center" vertical="center"/>
    </xf>
    <xf numFmtId="37" fontId="3" fillId="0" borderId="0" xfId="0" applyNumberFormat="1" applyFont="1" applyFill="1" applyAlignment="1">
      <alignment horizontal="center"/>
    </xf>
    <xf numFmtId="1" fontId="25" fillId="0" borderId="0" xfId="0" applyNumberFormat="1" applyFont="1" applyFill="1" applyBorder="1" applyAlignment="1" applyProtection="1">
      <alignment horizontal="left"/>
      <protection locked="0"/>
    </xf>
    <xf numFmtId="1" fontId="3" fillId="0" borderId="0" xfId="0" applyNumberFormat="1" applyFont="1" applyFill="1" applyBorder="1" applyAlignment="1" applyProtection="1">
      <alignment horizontal="left"/>
      <protection locked="0"/>
    </xf>
    <xf numFmtId="180" fontId="30" fillId="0" borderId="0" xfId="0" applyNumberFormat="1" applyFont="1" applyFill="1" applyBorder="1" applyAlignment="1">
      <alignment/>
    </xf>
    <xf numFmtId="41" fontId="3" fillId="0" borderId="0" xfId="0" applyNumberFormat="1" applyFont="1" applyFill="1" applyBorder="1" applyAlignment="1">
      <alignment/>
    </xf>
    <xf numFmtId="180" fontId="30" fillId="0" borderId="12" xfId="0" applyNumberFormat="1" applyFont="1" applyFill="1" applyBorder="1" applyAlignment="1">
      <alignment/>
    </xf>
    <xf numFmtId="41" fontId="3" fillId="0" borderId="10" xfId="0" applyNumberFormat="1" applyFont="1" applyFill="1" applyBorder="1" applyAlignment="1">
      <alignment/>
    </xf>
    <xf numFmtId="37" fontId="25" fillId="0" borderId="8" xfId="0" applyNumberFormat="1" applyFont="1" applyFill="1" applyBorder="1" applyAlignment="1">
      <alignment/>
    </xf>
    <xf numFmtId="180" fontId="32" fillId="0" borderId="12" xfId="0" applyNumberFormat="1" applyFont="1" applyFill="1" applyBorder="1" applyAlignment="1">
      <alignment/>
    </xf>
    <xf numFmtId="41" fontId="25" fillId="0" borderId="10" xfId="0" applyNumberFormat="1" applyFont="1" applyFill="1" applyBorder="1" applyAlignment="1">
      <alignment/>
    </xf>
    <xf numFmtId="37" fontId="3" fillId="0" borderId="14" xfId="0" applyNumberFormat="1" applyFont="1" applyFill="1" applyBorder="1" applyAlignment="1">
      <alignment/>
    </xf>
    <xf numFmtId="41" fontId="3" fillId="0" borderId="15" xfId="0" applyNumberFormat="1" applyFont="1" applyFill="1" applyBorder="1" applyAlignment="1">
      <alignment/>
    </xf>
    <xf numFmtId="37" fontId="25" fillId="0" borderId="14" xfId="0" applyNumberFormat="1" applyFont="1" applyFill="1" applyBorder="1" applyAlignment="1">
      <alignment/>
    </xf>
    <xf numFmtId="180" fontId="32" fillId="0" borderId="0" xfId="0" applyNumberFormat="1" applyFont="1" applyFill="1" applyBorder="1" applyAlignment="1">
      <alignment/>
    </xf>
    <xf numFmtId="41" fontId="25" fillId="0" borderId="15" xfId="0" applyNumberFormat="1" applyFont="1" applyFill="1" applyBorder="1" applyAlignment="1">
      <alignment/>
    </xf>
    <xf numFmtId="37" fontId="3" fillId="0" borderId="13" xfId="0" applyNumberFormat="1" applyFont="1" applyFill="1" applyBorder="1" applyAlignment="1">
      <alignment/>
    </xf>
    <xf numFmtId="180" fontId="30" fillId="0" borderId="6" xfId="0" applyNumberFormat="1" applyFont="1" applyFill="1" applyBorder="1" applyAlignment="1">
      <alignment/>
    </xf>
    <xf numFmtId="41" fontId="3" fillId="0" borderId="19" xfId="0" applyNumberFormat="1" applyFont="1" applyFill="1" applyBorder="1" applyAlignment="1">
      <alignment/>
    </xf>
    <xf numFmtId="37" fontId="25" fillId="0" borderId="13" xfId="0" applyNumberFormat="1" applyFont="1" applyFill="1" applyBorder="1" applyAlignment="1">
      <alignment/>
    </xf>
    <xf numFmtId="180" fontId="32" fillId="0" borderId="6" xfId="0" applyNumberFormat="1" applyFont="1" applyFill="1" applyBorder="1" applyAlignment="1">
      <alignment/>
    </xf>
    <xf numFmtId="41" fontId="25" fillId="0" borderId="19" xfId="0" applyNumberFormat="1" applyFont="1" applyFill="1" applyBorder="1" applyAlignment="1">
      <alignment/>
    </xf>
    <xf numFmtId="37" fontId="3" fillId="0" borderId="15" xfId="0" applyNumberFormat="1" applyFont="1" applyFill="1" applyBorder="1" applyAlignment="1">
      <alignment/>
    </xf>
    <xf numFmtId="37" fontId="3" fillId="0" borderId="19" xfId="0" applyNumberFormat="1" applyFont="1" applyFill="1" applyBorder="1" applyAlignment="1">
      <alignment/>
    </xf>
    <xf numFmtId="180" fontId="30" fillId="0" borderId="3" xfId="0" applyNumberFormat="1" applyFont="1" applyFill="1" applyBorder="1" applyAlignment="1">
      <alignment/>
    </xf>
    <xf numFmtId="183" fontId="25" fillId="0" borderId="0" xfId="0" applyNumberFormat="1" applyFont="1" applyFill="1" applyBorder="1" applyAlignment="1" applyProtection="1">
      <alignment/>
      <protection locked="0"/>
    </xf>
    <xf numFmtId="180" fontId="30" fillId="0" borderId="4" xfId="0" applyNumberFormat="1" applyFont="1" applyFill="1" applyBorder="1" applyAlignment="1">
      <alignment/>
    </xf>
    <xf numFmtId="180" fontId="25" fillId="0" borderId="0" xfId="0" applyNumberFormat="1" applyFont="1" applyFill="1" applyBorder="1" applyAlignment="1">
      <alignment/>
    </xf>
    <xf numFmtId="180" fontId="3" fillId="0" borderId="0" xfId="0" applyNumberFormat="1" applyFont="1" applyFill="1" applyBorder="1" applyAlignment="1">
      <alignment/>
    </xf>
    <xf numFmtId="37" fontId="3" fillId="0" borderId="12" xfId="0" applyNumberFormat="1" applyFont="1" applyFill="1" applyBorder="1" applyAlignment="1">
      <alignment/>
    </xf>
    <xf numFmtId="180" fontId="25" fillId="0" borderId="12" xfId="0" applyNumberFormat="1" applyFont="1" applyFill="1" applyBorder="1" applyAlignment="1">
      <alignment/>
    </xf>
    <xf numFmtId="180" fontId="3" fillId="0" borderId="12" xfId="0" applyNumberFormat="1" applyFont="1" applyFill="1" applyBorder="1" applyAlignment="1">
      <alignment/>
    </xf>
    <xf numFmtId="180" fontId="25" fillId="0" borderId="0" xfId="0" applyNumberFormat="1" applyFont="1" applyFill="1" applyAlignment="1">
      <alignment/>
    </xf>
    <xf numFmtId="180" fontId="3" fillId="0" borderId="0" xfId="0" applyNumberFormat="1" applyFont="1" applyFill="1" applyAlignment="1">
      <alignment/>
    </xf>
    <xf numFmtId="180" fontId="25" fillId="0" borderId="3" xfId="0" applyNumberFormat="1" applyFont="1" applyFill="1" applyBorder="1" applyAlignment="1">
      <alignment/>
    </xf>
    <xf numFmtId="180" fontId="3" fillId="0" borderId="3" xfId="0" applyNumberFormat="1" applyFont="1" applyFill="1" applyBorder="1" applyAlignment="1">
      <alignment/>
    </xf>
    <xf numFmtId="1" fontId="3" fillId="0" borderId="0" xfId="0" applyNumberFormat="1" applyFont="1" applyFill="1" applyBorder="1" applyAlignment="1" applyProtection="1">
      <alignment/>
      <protection locked="0"/>
    </xf>
    <xf numFmtId="180" fontId="25" fillId="0" borderId="4" xfId="0" applyNumberFormat="1" applyFont="1" applyFill="1" applyBorder="1" applyAlignment="1">
      <alignment/>
    </xf>
    <xf numFmtId="180" fontId="3" fillId="0" borderId="4" xfId="0" applyNumberFormat="1" applyFont="1" applyFill="1" applyBorder="1" applyAlignment="1">
      <alignment/>
    </xf>
    <xf numFmtId="49" fontId="25" fillId="1" borderId="6" xfId="25" applyNumberFormat="1" applyFont="1" applyFill="1" applyBorder="1" applyAlignment="1" applyProtection="1">
      <alignment horizontal="centerContinuous"/>
      <protection locked="0"/>
    </xf>
    <xf numFmtId="1" fontId="25" fillId="1" borderId="6" xfId="25" applyNumberFormat="1" applyFont="1" applyFill="1" applyBorder="1" applyAlignment="1" applyProtection="1">
      <alignment horizontal="centerContinuous"/>
      <protection locked="0"/>
    </xf>
    <xf numFmtId="1" fontId="3" fillId="1" borderId="6" xfId="25" applyNumberFormat="1" applyFont="1" applyFill="1" applyBorder="1" applyAlignment="1" applyProtection="1">
      <alignment horizontal="centerContinuous"/>
      <protection locked="0"/>
    </xf>
    <xf numFmtId="184" fontId="3" fillId="1" borderId="6" xfId="25" applyNumberFormat="1" applyFont="1" applyFill="1" applyBorder="1" applyAlignment="1" applyProtection="1">
      <alignment horizontal="centerContinuous"/>
      <protection locked="0"/>
    </xf>
    <xf numFmtId="1" fontId="3" fillId="0" borderId="0" xfId="25" applyNumberFormat="1" applyFont="1" applyAlignment="1" applyProtection="1">
      <alignment horizontal="left"/>
      <protection locked="0"/>
    </xf>
    <xf numFmtId="1" fontId="25" fillId="0" borderId="0" xfId="25" applyNumberFormat="1" applyFont="1" applyFill="1" applyBorder="1" applyProtection="1">
      <alignment/>
      <protection locked="0"/>
    </xf>
    <xf numFmtId="1" fontId="3" fillId="0" borderId="0" xfId="25" applyNumberFormat="1" applyFont="1" applyProtection="1">
      <alignment/>
      <protection locked="0"/>
    </xf>
    <xf numFmtId="184" fontId="3" fillId="0" borderId="0" xfId="25" applyNumberFormat="1" applyFont="1" applyFill="1" applyBorder="1" applyProtection="1">
      <alignment/>
      <protection locked="0"/>
    </xf>
    <xf numFmtId="184" fontId="3" fillId="0" borderId="0" xfId="25" applyNumberFormat="1" applyFont="1" applyProtection="1">
      <alignment/>
      <protection locked="0"/>
    </xf>
    <xf numFmtId="1" fontId="25" fillId="0" borderId="0" xfId="25" applyNumberFormat="1" applyFont="1" applyFill="1" applyBorder="1" applyAlignment="1" applyProtection="1">
      <alignment horizontal="left"/>
      <protection locked="0"/>
    </xf>
    <xf numFmtId="49" fontId="25" fillId="0" borderId="0" xfId="25" applyNumberFormat="1" applyFont="1" applyBorder="1">
      <alignment/>
      <protection/>
    </xf>
    <xf numFmtId="0" fontId="3" fillId="0" borderId="0" xfId="25" applyFont="1" applyFill="1" applyBorder="1">
      <alignment/>
      <protection/>
    </xf>
    <xf numFmtId="2" fontId="25" fillId="0" borderId="0" xfId="25" applyNumberFormat="1" applyFont="1" applyBorder="1">
      <alignment/>
      <protection/>
    </xf>
    <xf numFmtId="1" fontId="25" fillId="0" borderId="0" xfId="25" applyNumberFormat="1" applyFont="1" applyBorder="1" applyAlignment="1" applyProtection="1">
      <alignment horizontal="left"/>
      <protection locked="0"/>
    </xf>
    <xf numFmtId="0" fontId="24" fillId="0" borderId="0" xfId="25" applyFont="1">
      <alignment/>
      <protection/>
    </xf>
    <xf numFmtId="1" fontId="3" fillId="0" borderId="0" xfId="25" applyNumberFormat="1" applyFont="1" applyFill="1" applyBorder="1" applyProtection="1">
      <alignment/>
      <protection locked="0"/>
    </xf>
    <xf numFmtId="184" fontId="25" fillId="0" borderId="0" xfId="25" applyNumberFormat="1" applyFont="1" applyBorder="1" applyProtection="1">
      <alignment/>
      <protection locked="0"/>
    </xf>
    <xf numFmtId="49" fontId="25" fillId="0" borderId="0" xfId="25" applyNumberFormat="1" applyFont="1" applyBorder="1" quotePrefix="1">
      <alignment/>
      <protection/>
    </xf>
    <xf numFmtId="49" fontId="3" fillId="0" borderId="0" xfId="25" applyNumberFormat="1" applyFont="1" applyBorder="1" quotePrefix="1">
      <alignment/>
      <protection/>
    </xf>
    <xf numFmtId="1" fontId="25" fillId="0" borderId="0" xfId="25" applyNumberFormat="1" applyFont="1" applyBorder="1" applyAlignment="1" applyProtection="1">
      <alignment horizontal="left"/>
      <protection locked="0"/>
    </xf>
    <xf numFmtId="2" fontId="25" fillId="0" borderId="0" xfId="25" applyNumberFormat="1" applyFont="1" applyBorder="1">
      <alignment/>
      <protection/>
    </xf>
    <xf numFmtId="2" fontId="3" fillId="0" borderId="0" xfId="25" applyNumberFormat="1" applyFont="1" applyBorder="1">
      <alignment/>
      <protection/>
    </xf>
    <xf numFmtId="2" fontId="3" fillId="0" borderId="0" xfId="25" applyNumberFormat="1" applyFont="1" applyBorder="1">
      <alignment/>
      <protection/>
    </xf>
    <xf numFmtId="49" fontId="3" fillId="0" borderId="0" xfId="25" applyNumberFormat="1" applyFont="1" applyBorder="1">
      <alignment/>
      <protection/>
    </xf>
    <xf numFmtId="1" fontId="3" fillId="0" borderId="0" xfId="25" applyNumberFormat="1" applyFont="1" applyBorder="1" applyAlignment="1" applyProtection="1">
      <alignment horizontal="left"/>
      <protection locked="0"/>
    </xf>
    <xf numFmtId="183" fontId="25" fillId="0" borderId="0" xfId="25" applyNumberFormat="1" applyFont="1" applyFill="1" applyBorder="1" applyAlignment="1">
      <alignment horizontal="right"/>
      <protection/>
    </xf>
    <xf numFmtId="183" fontId="3" fillId="0" borderId="0" xfId="25" applyNumberFormat="1" applyFont="1" applyFill="1" applyBorder="1" applyAlignment="1">
      <alignment horizontal="right"/>
      <protection/>
    </xf>
    <xf numFmtId="183" fontId="3" fillId="0" borderId="0" xfId="25" applyNumberFormat="1" applyFont="1" applyBorder="1" applyAlignment="1" applyProtection="1">
      <alignment horizontal="right"/>
      <protection locked="0"/>
    </xf>
    <xf numFmtId="1" fontId="3" fillId="0" borderId="0" xfId="25" applyNumberFormat="1" applyFont="1" applyBorder="1" applyProtection="1">
      <alignment/>
      <protection locked="0"/>
    </xf>
    <xf numFmtId="0" fontId="24" fillId="0" borderId="0" xfId="25" applyFont="1" applyBorder="1" applyAlignment="1">
      <alignment horizontal="centerContinuous"/>
      <protection/>
    </xf>
    <xf numFmtId="1" fontId="3" fillId="0" borderId="3" xfId="25" applyNumberFormat="1" applyFont="1" applyBorder="1" applyAlignment="1" applyProtection="1">
      <alignment horizontal="left"/>
      <protection locked="0"/>
    </xf>
    <xf numFmtId="182" fontId="25" fillId="0" borderId="3" xfId="0" applyNumberFormat="1" applyFont="1" applyFill="1" applyBorder="1" applyAlignment="1" quotePrefix="1">
      <alignment/>
    </xf>
    <xf numFmtId="0" fontId="3" fillId="0" borderId="0" xfId="25" applyFont="1" applyBorder="1">
      <alignment/>
      <protection/>
    </xf>
    <xf numFmtId="0" fontId="3" fillId="0" borderId="3" xfId="25" applyFont="1" applyBorder="1">
      <alignment/>
      <protection/>
    </xf>
    <xf numFmtId="1" fontId="25" fillId="0" borderId="0" xfId="25" applyNumberFormat="1" applyFont="1" applyBorder="1" applyAlignment="1" applyProtection="1">
      <alignment horizontal="right"/>
      <protection locked="0"/>
    </xf>
    <xf numFmtId="1" fontId="3" fillId="0" borderId="0" xfId="0" applyNumberFormat="1" applyFont="1" applyFill="1" applyBorder="1" applyAlignment="1" applyProtection="1">
      <alignment horizontal="left"/>
      <protection locked="0"/>
    </xf>
    <xf numFmtId="1" fontId="25" fillId="0" borderId="0" xfId="25" applyNumberFormat="1" applyFont="1" applyBorder="1" applyAlignment="1" applyProtection="1">
      <alignment horizontal="right"/>
      <protection locked="0"/>
    </xf>
    <xf numFmtId="1" fontId="3" fillId="0" borderId="0" xfId="25" applyNumberFormat="1" applyFont="1" applyFill="1" applyBorder="1" applyAlignment="1" applyProtection="1">
      <alignment horizontal="center" vertical="top"/>
      <protection locked="0"/>
    </xf>
    <xf numFmtId="1" fontId="25" fillId="0" borderId="0" xfId="25" applyNumberFormat="1" applyFont="1" applyFill="1" applyBorder="1" applyAlignment="1" applyProtection="1">
      <alignment horizontal="right" vertical="top"/>
      <protection locked="0"/>
    </xf>
    <xf numFmtId="1" fontId="3" fillId="0" borderId="0" xfId="25" applyNumberFormat="1" applyFont="1" applyBorder="1" applyAlignment="1" applyProtection="1" quotePrefix="1">
      <alignment horizontal="left"/>
      <protection locked="0"/>
    </xf>
    <xf numFmtId="37" fontId="3" fillId="0" borderId="0" xfId="25" applyNumberFormat="1" applyFont="1" applyFill="1" applyBorder="1" applyAlignment="1">
      <alignment horizontal="right"/>
      <protection/>
    </xf>
    <xf numFmtId="37" fontId="24" fillId="0" borderId="0" xfId="25" applyNumberFormat="1" applyFont="1">
      <alignment/>
      <protection/>
    </xf>
    <xf numFmtId="37" fontId="3" fillId="0" borderId="0" xfId="25" applyNumberFormat="1" applyFont="1" applyBorder="1" applyAlignment="1" applyProtection="1">
      <alignment horizontal="right"/>
      <protection locked="0"/>
    </xf>
    <xf numFmtId="37" fontId="3" fillId="0" borderId="0" xfId="25" applyNumberFormat="1" applyFont="1" applyBorder="1">
      <alignment/>
      <protection/>
    </xf>
    <xf numFmtId="37" fontId="25" fillId="0" borderId="0" xfId="25" applyNumberFormat="1" applyFont="1" applyFill="1" applyBorder="1" applyAlignment="1" applyProtection="1">
      <alignment horizontal="right"/>
      <protection locked="0"/>
    </xf>
    <xf numFmtId="37" fontId="25" fillId="0" borderId="0" xfId="25" applyNumberFormat="1" applyFont="1" applyFill="1" applyBorder="1" applyAlignment="1">
      <alignment horizontal="right"/>
      <protection/>
    </xf>
    <xf numFmtId="43" fontId="3" fillId="0" borderId="0" xfId="15" applyFont="1" applyFill="1" applyBorder="1" applyAlignment="1">
      <alignment horizontal="right"/>
    </xf>
    <xf numFmtId="43" fontId="24" fillId="0" borderId="0" xfId="15" applyFont="1" applyAlignment="1">
      <alignment/>
    </xf>
    <xf numFmtId="37" fontId="3" fillId="0" borderId="3" xfId="25" applyNumberFormat="1" applyFont="1" applyFill="1" applyBorder="1" applyAlignment="1">
      <alignment horizontal="right"/>
      <protection/>
    </xf>
    <xf numFmtId="37" fontId="3" fillId="0" borderId="0" xfId="0" applyNumberFormat="1" applyFont="1" applyFill="1" applyBorder="1" applyAlignment="1" applyProtection="1">
      <alignment/>
      <protection locked="0"/>
    </xf>
    <xf numFmtId="1" fontId="3" fillId="0" borderId="0" xfId="0" applyNumberFormat="1" applyFont="1" applyFill="1" applyBorder="1" applyAlignment="1" applyProtection="1">
      <alignment/>
      <protection locked="0"/>
    </xf>
    <xf numFmtId="37" fontId="3" fillId="0" borderId="4" xfId="25" applyNumberFormat="1" applyFont="1" applyFill="1" applyBorder="1" applyAlignment="1">
      <alignment horizontal="right"/>
      <protection/>
    </xf>
    <xf numFmtId="37" fontId="25" fillId="0" borderId="0" xfId="15" applyNumberFormat="1" applyFont="1" applyFill="1" applyBorder="1" applyAlignment="1" applyProtection="1">
      <alignment horizontal="right"/>
      <protection locked="0"/>
    </xf>
    <xf numFmtId="1" fontId="25" fillId="0" borderId="0" xfId="0" applyNumberFormat="1" applyFont="1" applyFill="1" applyBorder="1" applyAlignment="1" applyProtection="1">
      <alignment/>
      <protection locked="0"/>
    </xf>
    <xf numFmtId="37" fontId="25" fillId="0" borderId="0" xfId="15" applyNumberFormat="1" applyFont="1" applyBorder="1" applyAlignment="1">
      <alignment/>
    </xf>
    <xf numFmtId="1" fontId="3" fillId="0" borderId="0" xfId="0" applyNumberFormat="1" applyFont="1" applyFill="1" applyBorder="1" applyAlignment="1" applyProtection="1">
      <alignment/>
      <protection locked="0"/>
    </xf>
    <xf numFmtId="37" fontId="25" fillId="0" borderId="0" xfId="25" applyNumberFormat="1" applyFont="1" applyFill="1" applyBorder="1" applyAlignment="1">
      <alignment horizontal="right"/>
      <protection/>
    </xf>
    <xf numFmtId="37" fontId="24" fillId="0" borderId="0" xfId="25" applyNumberFormat="1" applyFont="1" applyBorder="1">
      <alignment/>
      <protection/>
    </xf>
    <xf numFmtId="37" fontId="3" fillId="0" borderId="0" xfId="25" applyNumberFormat="1" applyFont="1" applyFill="1" applyBorder="1" applyAlignment="1">
      <alignment horizontal="right"/>
      <protection/>
    </xf>
    <xf numFmtId="37" fontId="3" fillId="0" borderId="0" xfId="25" applyNumberFormat="1" applyFont="1" applyFill="1" applyBorder="1" applyAlignment="1">
      <alignment/>
      <protection/>
    </xf>
    <xf numFmtId="37" fontId="3" fillId="0" borderId="4" xfId="25" applyNumberFormat="1" applyFont="1" applyFill="1" applyBorder="1" applyAlignment="1">
      <alignment horizontal="right"/>
      <protection/>
    </xf>
    <xf numFmtId="1" fontId="3" fillId="0" borderId="0" xfId="25" applyNumberFormat="1" applyFont="1" applyFill="1" applyBorder="1" applyAlignment="1" applyProtection="1">
      <alignment horizontal="left"/>
      <protection locked="0"/>
    </xf>
    <xf numFmtId="1" fontId="3" fillId="0" borderId="0" xfId="25" applyNumberFormat="1" applyFont="1" applyBorder="1" applyAlignment="1" applyProtection="1">
      <alignment horizontal="left"/>
      <protection locked="0"/>
    </xf>
    <xf numFmtId="37" fontId="3" fillId="0" borderId="0" xfId="25" applyNumberFormat="1" applyFont="1" applyFill="1" applyBorder="1" applyAlignment="1" applyProtection="1">
      <alignment horizontal="right"/>
      <protection locked="0"/>
    </xf>
    <xf numFmtId="183" fontId="3" fillId="0" borderId="0" xfId="25" applyNumberFormat="1" applyFont="1" applyFill="1" applyBorder="1" applyAlignment="1" applyProtection="1">
      <alignment horizontal="right"/>
      <protection locked="0"/>
    </xf>
    <xf numFmtId="183" fontId="25" fillId="0" borderId="0" xfId="25" applyNumberFormat="1" applyFont="1" applyFill="1" applyBorder="1" applyAlignment="1" applyProtection="1">
      <alignment horizontal="right"/>
      <protection locked="0"/>
    </xf>
    <xf numFmtId="37" fontId="25" fillId="0" borderId="0" xfId="25" applyNumberFormat="1" applyFont="1" applyFill="1" applyBorder="1" applyAlignment="1" applyProtection="1">
      <alignment horizontal="right"/>
      <protection locked="0"/>
    </xf>
    <xf numFmtId="37" fontId="3" fillId="0" borderId="7" xfId="25" applyNumberFormat="1" applyFont="1" applyFill="1" applyBorder="1" applyAlignment="1">
      <alignment horizontal="right"/>
      <protection/>
    </xf>
    <xf numFmtId="183" fontId="25" fillId="0" borderId="0" xfId="25" applyNumberFormat="1" applyFont="1" applyFill="1" applyBorder="1" applyAlignment="1" applyProtection="1">
      <alignment horizontal="right"/>
      <protection locked="0"/>
    </xf>
    <xf numFmtId="37" fontId="3" fillId="0" borderId="0" xfId="25" applyNumberFormat="1" applyFont="1" applyFill="1" applyBorder="1" applyAlignment="1" applyProtection="1">
      <alignment horizontal="right"/>
      <protection locked="0"/>
    </xf>
    <xf numFmtId="37" fontId="3" fillId="0" borderId="7" xfId="25" applyNumberFormat="1" applyFont="1" applyFill="1" applyBorder="1" applyAlignment="1" applyProtection="1">
      <alignment horizontal="right"/>
      <protection locked="0"/>
    </xf>
    <xf numFmtId="49" fontId="3" fillId="0" borderId="0" xfId="25" applyNumberFormat="1" applyFont="1" applyBorder="1" applyAlignment="1">
      <alignment vertical="top"/>
      <protection/>
    </xf>
    <xf numFmtId="2" fontId="3" fillId="0" borderId="0" xfId="25" applyNumberFormat="1" applyFont="1" applyBorder="1" applyAlignment="1">
      <alignment/>
      <protection/>
    </xf>
    <xf numFmtId="2" fontId="3" fillId="0" borderId="0" xfId="25" applyNumberFormat="1" applyFont="1" applyFill="1" applyBorder="1">
      <alignment/>
      <protection/>
    </xf>
    <xf numFmtId="0" fontId="24" fillId="0" borderId="0" xfId="25" applyFont="1" applyFill="1">
      <alignment/>
      <protection/>
    </xf>
    <xf numFmtId="49" fontId="25" fillId="0" borderId="0" xfId="25" applyNumberFormat="1" applyFont="1" applyBorder="1" applyAlignment="1">
      <alignment vertical="top"/>
      <protection/>
    </xf>
    <xf numFmtId="0" fontId="24" fillId="0" borderId="0" xfId="25" applyFont="1" applyBorder="1">
      <alignment/>
      <protection/>
    </xf>
    <xf numFmtId="0" fontId="24" fillId="0" borderId="3" xfId="25" applyFont="1" applyBorder="1">
      <alignment/>
      <protection/>
    </xf>
    <xf numFmtId="183" fontId="3" fillId="0" borderId="3" xfId="25" applyNumberFormat="1" applyFont="1" applyBorder="1" applyAlignment="1" applyProtection="1">
      <alignment horizontal="right"/>
      <protection locked="0"/>
    </xf>
    <xf numFmtId="49" fontId="25" fillId="0" borderId="0" xfId="25" applyNumberFormat="1" applyFont="1" applyFill="1" applyBorder="1">
      <alignment/>
      <protection/>
    </xf>
    <xf numFmtId="49" fontId="3" fillId="0" borderId="0" xfId="25" applyNumberFormat="1" applyFont="1" applyFill="1" applyBorder="1">
      <alignment/>
      <protection/>
    </xf>
    <xf numFmtId="197" fontId="25" fillId="0" borderId="0" xfId="25" applyNumberFormat="1" applyFont="1" applyBorder="1">
      <alignment/>
      <protection/>
    </xf>
    <xf numFmtId="197" fontId="3" fillId="0" borderId="0" xfId="25" applyNumberFormat="1" applyFont="1" applyBorder="1">
      <alignment/>
      <protection/>
    </xf>
    <xf numFmtId="37" fontId="3" fillId="0" borderId="3" xfId="25" applyNumberFormat="1" applyFont="1" applyFill="1" applyBorder="1" applyAlignment="1">
      <alignment horizontal="right"/>
      <protection/>
    </xf>
    <xf numFmtId="37" fontId="3" fillId="0" borderId="0" xfId="25" applyNumberFormat="1" applyFont="1" applyFill="1" applyBorder="1" applyAlignment="1" applyProtection="1" quotePrefix="1">
      <alignment horizontal="right"/>
      <protection locked="0"/>
    </xf>
    <xf numFmtId="37" fontId="3" fillId="0" borderId="0" xfId="25" applyNumberFormat="1" applyFont="1" applyBorder="1" applyProtection="1">
      <alignment/>
      <protection locked="0"/>
    </xf>
    <xf numFmtId="183" fontId="3" fillId="0" borderId="0" xfId="25" applyNumberFormat="1" applyFont="1" applyFill="1" applyBorder="1" applyAlignment="1">
      <alignment horizontal="right"/>
      <protection/>
    </xf>
    <xf numFmtId="37" fontId="25" fillId="0" borderId="0" xfId="25" applyNumberFormat="1" applyFont="1" applyBorder="1" applyProtection="1">
      <alignment/>
      <protection locked="0"/>
    </xf>
    <xf numFmtId="2" fontId="25" fillId="0" borderId="0" xfId="25" applyNumberFormat="1" applyFont="1" applyFill="1" applyBorder="1">
      <alignment/>
      <protection/>
    </xf>
    <xf numFmtId="1" fontId="25" fillId="0" borderId="0" xfId="25" applyNumberFormat="1" applyFont="1" applyProtection="1">
      <alignment/>
      <protection locked="0"/>
    </xf>
    <xf numFmtId="183" fontId="3" fillId="0" borderId="0" xfId="25" applyNumberFormat="1" applyFont="1" applyAlignment="1" applyProtection="1">
      <alignment horizontal="right"/>
      <protection locked="0"/>
    </xf>
    <xf numFmtId="183" fontId="3" fillId="0" borderId="0" xfId="25" applyNumberFormat="1" applyFont="1" applyAlignment="1">
      <alignment horizontal="right"/>
      <protection/>
    </xf>
    <xf numFmtId="2" fontId="25" fillId="0" borderId="0" xfId="25" applyNumberFormat="1" applyFont="1" applyFill="1" applyBorder="1" applyAlignment="1">
      <alignment horizontal="center"/>
      <protection/>
    </xf>
    <xf numFmtId="2" fontId="25" fillId="0" borderId="0" xfId="25" applyNumberFormat="1" applyFont="1" applyFill="1" applyBorder="1" applyAlignment="1">
      <alignment horizontal="center"/>
      <protection/>
    </xf>
    <xf numFmtId="2" fontId="3" fillId="0" borderId="0" xfId="25" applyNumberFormat="1" applyFont="1" applyAlignment="1">
      <alignment horizontal="center"/>
      <protection/>
    </xf>
    <xf numFmtId="49" fontId="33" fillId="0" borderId="0" xfId="25" applyNumberFormat="1" applyFont="1" applyAlignment="1" quotePrefix="1">
      <alignment horizontal="left"/>
      <protection/>
    </xf>
    <xf numFmtId="49" fontId="3" fillId="0" borderId="0" xfId="25" applyNumberFormat="1" applyFont="1" applyAlignment="1">
      <alignment wrapText="1"/>
      <protection/>
    </xf>
    <xf numFmtId="2" fontId="25" fillId="0" borderId="3" xfId="25" applyNumberFormat="1" applyFont="1" applyFill="1" applyBorder="1" applyAlignment="1">
      <alignment horizontal="center"/>
      <protection/>
    </xf>
    <xf numFmtId="49" fontId="25" fillId="0" borderId="0" xfId="25" applyNumberFormat="1" applyFont="1" applyFill="1" applyBorder="1" applyAlignment="1">
      <alignment horizontal="center" wrapText="1"/>
      <protection/>
    </xf>
    <xf numFmtId="49" fontId="25" fillId="0" borderId="3" xfId="25" applyNumberFormat="1" applyFont="1" applyFill="1" applyBorder="1" applyAlignment="1">
      <alignment horizontal="center" wrapText="1"/>
      <protection/>
    </xf>
    <xf numFmtId="49" fontId="3" fillId="0" borderId="0" xfId="25" applyNumberFormat="1" applyFont="1" applyAlignment="1">
      <alignment horizontal="center" wrapText="1"/>
      <protection/>
    </xf>
    <xf numFmtId="49" fontId="25" fillId="0" borderId="3" xfId="25" applyNumberFormat="1" applyFont="1" applyFill="1" applyBorder="1" applyAlignment="1">
      <alignment horizontal="center" wrapText="1"/>
      <protection/>
    </xf>
    <xf numFmtId="49" fontId="25" fillId="0" borderId="0" xfId="25" applyNumberFormat="1" applyFont="1" applyFill="1" applyBorder="1" applyAlignment="1">
      <alignment horizontal="center" wrapText="1"/>
      <protection/>
    </xf>
    <xf numFmtId="49" fontId="25" fillId="0" borderId="0" xfId="25" applyNumberFormat="1" applyFont="1" applyAlignment="1">
      <alignment wrapText="1"/>
      <protection/>
    </xf>
    <xf numFmtId="49" fontId="25" fillId="0" borderId="0" xfId="25" applyNumberFormat="1" applyFont="1" applyAlignment="1">
      <alignment horizontal="center" wrapText="1"/>
      <protection/>
    </xf>
    <xf numFmtId="37" fontId="3" fillId="0" borderId="0" xfId="25" applyNumberFormat="1" applyFont="1" applyFill="1" applyBorder="1">
      <alignment/>
      <protection/>
    </xf>
    <xf numFmtId="37" fontId="3" fillId="0" borderId="0" xfId="25" applyNumberFormat="1" applyFont="1">
      <alignment/>
      <protection/>
    </xf>
    <xf numFmtId="41" fontId="3" fillId="0" borderId="0" xfId="25" applyNumberFormat="1" applyFont="1">
      <alignment/>
      <protection/>
    </xf>
    <xf numFmtId="41" fontId="25" fillId="0" borderId="0" xfId="25" applyNumberFormat="1" applyFont="1" applyFill="1" applyBorder="1">
      <alignment/>
      <protection/>
    </xf>
    <xf numFmtId="41" fontId="3" fillId="0" borderId="0" xfId="25" applyNumberFormat="1" applyFont="1" applyFill="1" applyBorder="1">
      <alignment/>
      <protection/>
    </xf>
    <xf numFmtId="41" fontId="3" fillId="0" borderId="0" xfId="25" applyNumberFormat="1" applyFont="1" applyFill="1" applyBorder="1">
      <alignment/>
      <protection/>
    </xf>
    <xf numFmtId="37" fontId="3" fillId="0" borderId="4" xfId="25" applyNumberFormat="1" applyFont="1" applyBorder="1">
      <alignment/>
      <protection/>
    </xf>
    <xf numFmtId="37" fontId="3" fillId="0" borderId="0" xfId="25" applyNumberFormat="1" applyFont="1" applyBorder="1">
      <alignment/>
      <protection/>
    </xf>
    <xf numFmtId="37" fontId="3" fillId="0" borderId="4" xfId="25" applyNumberFormat="1" applyFont="1" applyFill="1" applyBorder="1">
      <alignment/>
      <protection/>
    </xf>
    <xf numFmtId="41" fontId="3" fillId="0" borderId="0" xfId="25" applyNumberFormat="1" applyFont="1">
      <alignment/>
      <protection/>
    </xf>
    <xf numFmtId="37" fontId="23" fillId="0" borderId="0" xfId="0" applyNumberFormat="1" applyFont="1" applyFill="1" applyAlignment="1">
      <alignment horizontal="left"/>
    </xf>
    <xf numFmtId="41" fontId="25" fillId="0" borderId="0" xfId="25" applyNumberFormat="1" applyFont="1" applyFill="1" applyBorder="1">
      <alignment/>
      <protection/>
    </xf>
    <xf numFmtId="37" fontId="25" fillId="0" borderId="0" xfId="0" applyNumberFormat="1" applyFont="1" applyFill="1" applyAlignment="1" quotePrefix="1">
      <alignment horizontal="left"/>
    </xf>
    <xf numFmtId="37" fontId="3" fillId="0" borderId="0" xfId="0" applyNumberFormat="1" applyFont="1" applyFill="1" applyBorder="1" applyAlignment="1">
      <alignment horizontal="justify" vertical="top" wrapText="1"/>
    </xf>
    <xf numFmtId="41" fontId="3" fillId="0" borderId="0" xfId="25" applyNumberFormat="1" applyFont="1" applyBorder="1">
      <alignment/>
      <protection/>
    </xf>
    <xf numFmtId="37" fontId="25" fillId="0" borderId="0" xfId="0" applyNumberFormat="1" applyFont="1" applyFill="1" applyAlignment="1">
      <alignment/>
    </xf>
    <xf numFmtId="2" fontId="3" fillId="0" borderId="0" xfId="25" applyNumberFormat="1" applyFont="1" applyAlignment="1">
      <alignment horizontal="left"/>
      <protection/>
    </xf>
    <xf numFmtId="37" fontId="3" fillId="0" borderId="0" xfId="0" applyNumberFormat="1" applyFont="1" applyFill="1" applyAlignment="1">
      <alignment vertical="top"/>
    </xf>
    <xf numFmtId="49" fontId="25" fillId="0" borderId="0" xfId="25" applyNumberFormat="1" applyFont="1" applyFill="1" applyBorder="1" applyAlignment="1" quotePrefix="1">
      <alignment horizontal="left"/>
      <protection/>
    </xf>
    <xf numFmtId="0" fontId="24" fillId="0" borderId="0" xfId="25" applyFont="1" applyFill="1" applyBorder="1">
      <alignment/>
      <protection/>
    </xf>
    <xf numFmtId="49" fontId="25" fillId="0" borderId="0" xfId="25" applyNumberFormat="1" applyFont="1" applyFill="1" applyBorder="1" applyAlignment="1">
      <alignment horizontal="left"/>
      <protection/>
    </xf>
    <xf numFmtId="1" fontId="25" fillId="0" borderId="0" xfId="25" applyNumberFormat="1" applyFont="1" applyFill="1" applyBorder="1" applyAlignment="1" applyProtection="1">
      <alignment horizontal="left"/>
      <protection locked="0"/>
    </xf>
    <xf numFmtId="37" fontId="25" fillId="2" borderId="0" xfId="0" applyNumberFormat="1" applyFont="1" applyAlignment="1">
      <alignment/>
    </xf>
    <xf numFmtId="37" fontId="3" fillId="2" borderId="0" xfId="0" applyNumberFormat="1" applyFont="1" applyAlignment="1">
      <alignment/>
    </xf>
    <xf numFmtId="37" fontId="28" fillId="0" borderId="0" xfId="0" applyNumberFormat="1" applyFont="1" applyFill="1" applyAlignment="1">
      <alignment/>
    </xf>
    <xf numFmtId="37" fontId="34" fillId="0" borderId="0" xfId="0" applyNumberFormat="1" applyFont="1" applyFill="1" applyAlignment="1">
      <alignment/>
    </xf>
    <xf numFmtId="37" fontId="12" fillId="0" borderId="0" xfId="0" applyNumberFormat="1" applyFont="1" applyFill="1" applyAlignment="1">
      <alignment horizontal="justify" vertical="top" wrapText="1"/>
    </xf>
    <xf numFmtId="37" fontId="15" fillId="0" borderId="0" xfId="0" applyNumberFormat="1" applyFont="1" applyFill="1" applyAlignment="1">
      <alignment horizontal="center"/>
    </xf>
    <xf numFmtId="37" fontId="21" fillId="0" borderId="0" xfId="0" applyNumberFormat="1" applyFont="1" applyFill="1" applyAlignment="1">
      <alignment horizontal="center"/>
    </xf>
    <xf numFmtId="37" fontId="9" fillId="0" borderId="0" xfId="0" applyNumberFormat="1" applyFont="1" applyFill="1" applyAlignment="1">
      <alignment horizontal="center"/>
    </xf>
    <xf numFmtId="37" fontId="11" fillId="0" borderId="0" xfId="0" applyNumberFormat="1" applyFont="1" applyFill="1" applyAlignment="1">
      <alignment horizontal="center"/>
    </xf>
    <xf numFmtId="37" fontId="7" fillId="0" borderId="0" xfId="0" applyNumberFormat="1" applyFont="1" applyFill="1" applyAlignment="1">
      <alignment horizontal="center"/>
    </xf>
    <xf numFmtId="37" fontId="14" fillId="0" borderId="0" xfId="0" applyNumberFormat="1" applyFont="1" applyFill="1" applyAlignment="1">
      <alignment horizontal="center"/>
    </xf>
    <xf numFmtId="182" fontId="14" fillId="0" borderId="0" xfId="0" applyNumberFormat="1" applyFont="1" applyFill="1" applyAlignment="1" quotePrefix="1">
      <alignment horizontal="center"/>
    </xf>
    <xf numFmtId="182" fontId="14" fillId="0" borderId="0" xfId="0" applyNumberFormat="1" applyFont="1" applyFill="1" applyAlignment="1">
      <alignment horizontal="center"/>
    </xf>
    <xf numFmtId="37" fontId="6" fillId="0" borderId="0" xfId="0" applyNumberFormat="1" applyFont="1" applyFill="1" applyAlignment="1">
      <alignment horizontal="center"/>
    </xf>
    <xf numFmtId="37" fontId="30" fillId="0" borderId="0" xfId="0" applyNumberFormat="1" applyFont="1" applyFill="1" applyAlignment="1">
      <alignment horizontal="center"/>
    </xf>
    <xf numFmtId="37" fontId="25" fillId="0" borderId="0" xfId="0" applyNumberFormat="1" applyFont="1" applyFill="1" applyAlignment="1">
      <alignment horizontal="center"/>
    </xf>
    <xf numFmtId="182" fontId="25" fillId="0" borderId="0" xfId="0" applyNumberFormat="1" applyFont="1" applyFill="1" applyAlignment="1" quotePrefix="1">
      <alignment horizontal="center"/>
    </xf>
    <xf numFmtId="182" fontId="25" fillId="0" borderId="0" xfId="0" applyNumberFormat="1" applyFont="1" applyFill="1" applyAlignment="1">
      <alignment horizontal="center"/>
    </xf>
    <xf numFmtId="37" fontId="25" fillId="0" borderId="0" xfId="0" applyNumberFormat="1" applyFont="1" applyFill="1" applyAlignment="1">
      <alignment horizontal="left"/>
    </xf>
    <xf numFmtId="37" fontId="0" fillId="2" borderId="0" xfId="0" applyNumberFormat="1" applyAlignment="1">
      <alignment/>
    </xf>
    <xf numFmtId="37" fontId="23" fillId="0" borderId="0" xfId="0" applyNumberFormat="1" applyFont="1" applyFill="1" applyAlignment="1">
      <alignment horizontal="center"/>
    </xf>
    <xf numFmtId="1" fontId="25" fillId="0" borderId="0" xfId="25" applyNumberFormat="1" applyFont="1" applyFill="1" applyBorder="1" applyAlignment="1" applyProtection="1">
      <alignment horizontal="center" vertical="top"/>
      <protection locked="0"/>
    </xf>
    <xf numFmtId="1" fontId="3" fillId="0" borderId="0" xfId="25" applyNumberFormat="1" applyFont="1" applyBorder="1" applyAlignment="1" applyProtection="1">
      <alignment horizontal="justify" vertical="top" wrapText="1"/>
      <protection locked="0"/>
    </xf>
    <xf numFmtId="37" fontId="31" fillId="2" borderId="0" xfId="0" applyNumberFormat="1" applyFont="1" applyAlignment="1">
      <alignment horizontal="justify" vertical="top" wrapText="1"/>
    </xf>
    <xf numFmtId="37" fontId="31" fillId="2" borderId="0" xfId="0" applyNumberFormat="1" applyFont="1" applyBorder="1" applyAlignment="1">
      <alignment horizontal="justify" vertical="top" wrapText="1"/>
    </xf>
    <xf numFmtId="49" fontId="25" fillId="0" borderId="0" xfId="25" applyNumberFormat="1" applyFont="1" applyAlignment="1">
      <alignment horizontal="center"/>
      <protection/>
    </xf>
    <xf numFmtId="37" fontId="3" fillId="2" borderId="0" xfId="0" applyFont="1" applyAlignment="1">
      <alignment horizontal="justify" vertical="center" wrapText="1"/>
    </xf>
  </cellXfs>
  <cellStyles count="13">
    <cellStyle name="Normal" xfId="0"/>
    <cellStyle name="Comma" xfId="15"/>
    <cellStyle name="Comma [0]" xfId="16"/>
    <cellStyle name="Comma_Book3 Chart 1" xfId="17"/>
    <cellStyle name="Currency" xfId="18"/>
    <cellStyle name="Currency [0]" xfId="19"/>
    <cellStyle name="Currency_Book3 Chart 1" xfId="20"/>
    <cellStyle name="Hyperlink" xfId="21"/>
    <cellStyle name="Normal_Book3 Chart 1" xfId="22"/>
    <cellStyle name="Normal_Dec98-Eng (adzli)" xfId="23"/>
    <cellStyle name="Normal_grpproperty" xfId="24"/>
    <cellStyle name="Normal_june98-Eng"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p99\TEMPLATE\PL%20Consol%20Sep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KLSE%20Announcement\June%20Qtr%20Report%20(revis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TEMP\MONTHLY%20ACCOUNTS\Sep99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urnover"/>
      <sheetName val="Sheet1"/>
      <sheetName val="Sep99"/>
      <sheetName val="Dec98"/>
      <sheetName val="YE99"/>
      <sheetName val="BHB Tax Prov"/>
      <sheetName val="Seg PL Recon"/>
    </sheetNames>
    <sheetDataSet>
      <sheetData sheetId="2">
        <row r="6">
          <cell r="BV6">
            <v>649764</v>
          </cell>
        </row>
        <row r="11">
          <cell r="BV11">
            <v>37439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 PL"/>
      <sheetName val="BS"/>
      <sheetName val="NOTE 1"/>
      <sheetName val="June 98"/>
    </sheetNames>
    <sheetDataSet>
      <sheetData sheetId="0">
        <row r="15">
          <cell r="F15">
            <v>255221</v>
          </cell>
        </row>
        <row r="17">
          <cell r="F17">
            <v>403</v>
          </cell>
        </row>
        <row r="19">
          <cell r="F19">
            <v>2783</v>
          </cell>
        </row>
        <row r="21">
          <cell r="F21">
            <v>63361</v>
          </cell>
        </row>
        <row r="23">
          <cell r="F23">
            <v>-12152</v>
          </cell>
        </row>
        <row r="24">
          <cell r="F24">
            <v>-6480</v>
          </cell>
        </row>
        <row r="25">
          <cell r="F25">
            <v>0</v>
          </cell>
        </row>
        <row r="29">
          <cell r="F29">
            <v>4612</v>
          </cell>
        </row>
        <row r="32">
          <cell r="F32">
            <v>2700</v>
          </cell>
        </row>
        <row r="35">
          <cell r="F35">
            <v>24000</v>
          </cell>
        </row>
        <row r="39">
          <cell r="F39">
            <v>0</v>
          </cell>
        </row>
        <row r="40">
          <cell r="F40">
            <v>0</v>
          </cell>
        </row>
        <row r="46">
          <cell r="F46">
            <v>8.30092775085646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m Jul 98"/>
      <sheetName val="Quarter Result"/>
      <sheetName val="Op Profit"/>
    </sheetNames>
    <sheetDataSet>
      <sheetData sheetId="2">
        <row r="42">
          <cell r="J42">
            <v>141588</v>
          </cell>
        </row>
        <row r="55">
          <cell r="J55">
            <v>-17384</v>
          </cell>
        </row>
        <row r="72">
          <cell r="J72">
            <v>16299</v>
          </cell>
        </row>
        <row r="97">
          <cell r="J97">
            <v>13110</v>
          </cell>
        </row>
        <row r="135">
          <cell r="J135">
            <v>-2580.5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P67"/>
  <sheetViews>
    <sheetView showZeros="0" view="pageBreakPreview" zoomScale="60" zoomScaleNormal="75" workbookViewId="0" topLeftCell="B8">
      <pane xSplit="4425" ySplit="1425" topLeftCell="F46" activePane="bottomRight" state="split"/>
      <selection pane="topLeft" activeCell="B85" sqref="B85"/>
      <selection pane="topRight" activeCell="AN10" sqref="AN10"/>
      <selection pane="bottomLeft" activeCell="B57" sqref="B57"/>
      <selection pane="bottomRight" activeCell="J55" sqref="J55"/>
    </sheetView>
  </sheetViews>
  <sheetFormatPr defaultColWidth="8.77734375" defaultRowHeight="15"/>
  <cols>
    <col min="1" max="1" width="8.99609375" style="123" customWidth="1"/>
    <col min="2" max="2" width="1.77734375" style="1" customWidth="1"/>
    <col min="3" max="3" width="46.77734375" style="25" customWidth="1"/>
    <col min="4" max="4" width="6.5546875" style="1" customWidth="1"/>
    <col min="5" max="5" width="1.2265625" style="1" customWidth="1"/>
    <col min="6" max="6" width="13.88671875" style="1" customWidth="1"/>
    <col min="7" max="7" width="1.2265625" style="1" customWidth="1"/>
    <col min="8" max="8" width="3.4453125" style="1" customWidth="1"/>
    <col min="9" max="9" width="1.4375" style="1" customWidth="1"/>
    <col min="10" max="10" width="13.21484375" style="1" customWidth="1"/>
    <col min="11" max="11" width="1.2265625" style="1" customWidth="1"/>
    <col min="12" max="12" width="2.77734375" style="1" customWidth="1"/>
    <col min="13" max="13" width="7.88671875" style="1" customWidth="1"/>
    <col min="14" max="14" width="1.2265625" style="1" customWidth="1"/>
    <col min="15" max="15" width="4.77734375" style="1" customWidth="1"/>
    <col min="16" max="16" width="1.2265625" style="1" hidden="1" customWidth="1"/>
    <col min="17" max="17" width="13.88671875" style="1" hidden="1" customWidth="1"/>
    <col min="18" max="18" width="1.2265625" style="1" hidden="1" customWidth="1"/>
    <col min="19" max="19" width="5.6640625" style="1" hidden="1" customWidth="1"/>
    <col min="20" max="20" width="1.33203125" style="1" customWidth="1"/>
    <col min="21" max="21" width="14.10546875" style="10" customWidth="1"/>
    <col min="22" max="22" width="1.2265625" style="10" customWidth="1"/>
    <col min="23" max="23" width="3.10546875" style="10" customWidth="1"/>
    <col min="24" max="24" width="1.4375" style="10" customWidth="1"/>
    <col min="25" max="25" width="14.10546875" style="10" customWidth="1"/>
    <col min="26" max="26" width="1.66796875" style="10" customWidth="1"/>
    <col min="27" max="27" width="4.5546875" style="10" customWidth="1"/>
    <col min="28" max="28" width="4.3359375" style="79" customWidth="1"/>
    <col min="29" max="29" width="11.6640625" style="10" customWidth="1"/>
    <col min="30" max="30" width="14.5546875" style="10" customWidth="1"/>
    <col min="31" max="31" width="12.3359375" style="10" customWidth="1"/>
    <col min="32" max="32" width="8.77734375" style="10" customWidth="1"/>
    <col min="33" max="33" width="14.10546875" style="10" customWidth="1"/>
    <col min="34" max="34" width="1.5625" style="10" customWidth="1"/>
    <col min="35" max="35" width="11.21484375" style="10" customWidth="1"/>
    <col min="36" max="36" width="8.77734375" style="10" customWidth="1"/>
    <col min="37" max="54" width="5.6640625" style="1" customWidth="1"/>
    <col min="55" max="55" width="13.5546875" style="1" customWidth="1"/>
    <col min="56" max="56" width="1.5625" style="1" customWidth="1"/>
    <col min="57" max="57" width="7.88671875" style="1" customWidth="1"/>
    <col min="58" max="58" width="1.66796875" style="1" customWidth="1"/>
    <col min="59" max="59" width="13.10546875" style="1" customWidth="1"/>
    <col min="60" max="60" width="1.1171875" style="1" customWidth="1"/>
    <col min="61" max="61" width="5.6640625" style="1" hidden="1" customWidth="1"/>
    <col min="62" max="62" width="1.4375" style="1" hidden="1" customWidth="1"/>
    <col min="63" max="63" width="9.6640625" style="1" hidden="1" customWidth="1"/>
    <col min="64" max="64" width="1.33203125" style="1" hidden="1" customWidth="1"/>
    <col min="65" max="65" width="5.6640625" style="1" hidden="1" customWidth="1"/>
    <col min="66" max="66" width="1.1171875" style="1" hidden="1" customWidth="1"/>
    <col min="67" max="67" width="9.77734375" style="1" hidden="1" customWidth="1"/>
    <col min="68" max="68" width="0.44140625" style="1" hidden="1" customWidth="1"/>
    <col min="69" max="69" width="5.6640625" style="1" hidden="1" customWidth="1"/>
    <col min="70" max="16384" width="5.6640625" style="1" customWidth="1"/>
  </cols>
  <sheetData>
    <row r="1" spans="1:68" ht="24.75" customHeight="1">
      <c r="A1" s="458" t="s">
        <v>0</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BC1" s="16"/>
      <c r="BD1" s="16"/>
      <c r="BE1" s="16"/>
      <c r="BF1" s="16"/>
      <c r="BG1" s="16"/>
      <c r="BH1" s="16"/>
      <c r="BJ1" s="2"/>
      <c r="BK1" s="2"/>
      <c r="BL1" s="2"/>
      <c r="BN1" s="2"/>
      <c r="BO1" s="2"/>
      <c r="BP1" s="2"/>
    </row>
    <row r="2" spans="3:60" ht="20.25">
      <c r="C2" s="142"/>
      <c r="D2" s="17"/>
      <c r="E2" s="17"/>
      <c r="F2" s="17"/>
      <c r="G2" s="17"/>
      <c r="H2" s="17"/>
      <c r="I2" s="17"/>
      <c r="J2" s="17"/>
      <c r="K2" s="17"/>
      <c r="L2" s="17"/>
      <c r="M2" s="17"/>
      <c r="N2" s="17"/>
      <c r="O2" s="17"/>
      <c r="P2" s="17"/>
      <c r="Q2" s="17"/>
      <c r="R2" s="17"/>
      <c r="S2" s="17"/>
      <c r="T2" s="17"/>
      <c r="BC2" s="17"/>
      <c r="BD2" s="17"/>
      <c r="BE2" s="17"/>
      <c r="BF2" s="17"/>
      <c r="BG2" s="17"/>
      <c r="BH2" s="17"/>
    </row>
    <row r="3" spans="1:60" ht="29.25" customHeight="1">
      <c r="A3" s="458" t="s">
        <v>139</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BC3" s="17"/>
      <c r="BD3" s="17"/>
      <c r="BE3" s="17"/>
      <c r="BF3" s="17"/>
      <c r="BG3" s="17"/>
      <c r="BH3" s="17"/>
    </row>
    <row r="4" spans="3:60" ht="15" customHeight="1">
      <c r="C4" s="142"/>
      <c r="D4" s="17"/>
      <c r="E4" s="17"/>
      <c r="F4" s="17"/>
      <c r="G4" s="17"/>
      <c r="H4" s="17"/>
      <c r="I4" s="17"/>
      <c r="J4" s="17"/>
      <c r="K4" s="17"/>
      <c r="L4" s="17"/>
      <c r="M4" s="17"/>
      <c r="N4" s="17"/>
      <c r="O4" s="67"/>
      <c r="P4" s="17"/>
      <c r="Q4" s="17"/>
      <c r="R4" s="17"/>
      <c r="S4" s="17"/>
      <c r="T4" s="17"/>
      <c r="BC4" s="17"/>
      <c r="BD4" s="17"/>
      <c r="BE4" s="17"/>
      <c r="BF4" s="17"/>
      <c r="BG4" s="17"/>
      <c r="BH4" s="17"/>
    </row>
    <row r="5" spans="1:60" ht="27" customHeight="1">
      <c r="A5" s="459" t="s">
        <v>201</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BC5" s="18"/>
      <c r="BD5" s="18"/>
      <c r="BE5" s="18"/>
      <c r="BF5" s="18"/>
      <c r="BG5" s="18"/>
      <c r="BH5" s="18"/>
    </row>
    <row r="6" spans="3:4" ht="24" customHeight="1">
      <c r="C6" s="24"/>
      <c r="D6" s="3"/>
    </row>
    <row r="8" spans="2:68" ht="20.25">
      <c r="B8" s="2"/>
      <c r="F8" s="460"/>
      <c r="G8" s="460"/>
      <c r="H8" s="460"/>
      <c r="I8" s="460"/>
      <c r="J8" s="460"/>
      <c r="K8" s="460"/>
      <c r="L8" s="460"/>
      <c r="M8" s="460"/>
      <c r="N8" s="460"/>
      <c r="O8" s="460"/>
      <c r="P8" s="460"/>
      <c r="Q8" s="460"/>
      <c r="S8" s="2"/>
      <c r="T8" s="4"/>
      <c r="U8" s="461"/>
      <c r="V8" s="461"/>
      <c r="W8" s="461"/>
      <c r="X8" s="461"/>
      <c r="Y8" s="461"/>
      <c r="BC8" s="2"/>
      <c r="BD8" s="2"/>
      <c r="BE8" s="2"/>
      <c r="BF8" s="462"/>
      <c r="BG8" s="462"/>
      <c r="BJ8" s="19"/>
      <c r="BK8" s="2"/>
      <c r="BL8" s="2"/>
      <c r="BN8" s="2"/>
      <c r="BO8" s="2"/>
      <c r="BP8" s="2"/>
    </row>
    <row r="9" spans="1:68" ht="20.25">
      <c r="A9" s="124"/>
      <c r="B9" s="5"/>
      <c r="E9" s="463" t="s">
        <v>44</v>
      </c>
      <c r="F9" s="463"/>
      <c r="G9" s="463"/>
      <c r="H9" s="95"/>
      <c r="I9" s="463" t="s">
        <v>44</v>
      </c>
      <c r="J9" s="463"/>
      <c r="K9" s="463"/>
      <c r="L9" s="95"/>
      <c r="M9" s="95"/>
      <c r="N9" s="95"/>
      <c r="O9" s="87"/>
      <c r="Q9" s="87" t="s">
        <v>45</v>
      </c>
      <c r="R9" s="87"/>
      <c r="S9" s="5"/>
      <c r="T9" s="463" t="s">
        <v>44</v>
      </c>
      <c r="U9" s="463"/>
      <c r="V9" s="463"/>
      <c r="W9" s="6"/>
      <c r="X9" s="463" t="s">
        <v>158</v>
      </c>
      <c r="Y9" s="463"/>
      <c r="Z9" s="463"/>
      <c r="AG9" s="11" t="s">
        <v>196</v>
      </c>
      <c r="AI9" s="11" t="s">
        <v>196</v>
      </c>
      <c r="BC9" s="20" t="s">
        <v>24</v>
      </c>
      <c r="BD9" s="20"/>
      <c r="BE9" s="20"/>
      <c r="BF9" s="6"/>
      <c r="BG9" s="20" t="s">
        <v>24</v>
      </c>
      <c r="BK9" s="5" t="s">
        <v>1</v>
      </c>
      <c r="BL9" s="21" t="s">
        <v>2</v>
      </c>
      <c r="BO9" s="5" t="s">
        <v>1</v>
      </c>
      <c r="BP9" s="5" t="s">
        <v>2</v>
      </c>
    </row>
    <row r="10" spans="1:68" ht="20.25">
      <c r="A10" s="124"/>
      <c r="B10" s="5"/>
      <c r="E10" s="6"/>
      <c r="F10" s="95" t="s">
        <v>14</v>
      </c>
      <c r="G10" s="95"/>
      <c r="H10" s="95"/>
      <c r="I10" s="6"/>
      <c r="J10" s="95" t="s">
        <v>14</v>
      </c>
      <c r="K10" s="95"/>
      <c r="L10" s="95"/>
      <c r="M10" s="95"/>
      <c r="N10" s="95"/>
      <c r="O10" s="87"/>
      <c r="Q10" s="87" t="s">
        <v>46</v>
      </c>
      <c r="R10" s="87"/>
      <c r="S10" s="5"/>
      <c r="T10" s="463" t="s">
        <v>14</v>
      </c>
      <c r="U10" s="463"/>
      <c r="V10" s="463"/>
      <c r="W10" s="6"/>
      <c r="X10" s="463" t="s">
        <v>159</v>
      </c>
      <c r="Y10" s="463"/>
      <c r="Z10" s="463"/>
      <c r="AC10" s="11" t="s">
        <v>199</v>
      </c>
      <c r="AD10" s="11" t="s">
        <v>135</v>
      </c>
      <c r="AE10" s="12" t="s">
        <v>200</v>
      </c>
      <c r="AG10" s="11" t="s">
        <v>214</v>
      </c>
      <c r="AI10" s="11" t="s">
        <v>215</v>
      </c>
      <c r="BC10" s="20" t="s">
        <v>3</v>
      </c>
      <c r="BD10" s="20"/>
      <c r="BE10" s="20"/>
      <c r="BF10" s="6"/>
      <c r="BG10" s="20" t="s">
        <v>3</v>
      </c>
      <c r="BK10" s="5" t="s">
        <v>3</v>
      </c>
      <c r="BL10" s="21" t="s">
        <v>2</v>
      </c>
      <c r="BO10" s="5" t="s">
        <v>3</v>
      </c>
      <c r="BP10" s="5" t="s">
        <v>2</v>
      </c>
    </row>
    <row r="11" spans="1:68" ht="20.25">
      <c r="A11" s="124"/>
      <c r="B11" s="5"/>
      <c r="E11" s="463" t="s">
        <v>169</v>
      </c>
      <c r="F11" s="463"/>
      <c r="G11" s="463"/>
      <c r="H11" s="95"/>
      <c r="I11" s="463" t="s">
        <v>169</v>
      </c>
      <c r="J11" s="463"/>
      <c r="K11" s="463"/>
      <c r="L11" s="95"/>
      <c r="M11" s="95"/>
      <c r="N11" s="95"/>
      <c r="O11" s="87"/>
      <c r="Q11" s="87" t="s">
        <v>47</v>
      </c>
      <c r="R11" s="87"/>
      <c r="S11" s="5"/>
      <c r="T11" s="463" t="s">
        <v>170</v>
      </c>
      <c r="U11" s="463"/>
      <c r="V11" s="463"/>
      <c r="W11" s="6"/>
      <c r="X11" s="463" t="s">
        <v>171</v>
      </c>
      <c r="Y11" s="463"/>
      <c r="Z11" s="463"/>
      <c r="AC11" s="154">
        <v>36404</v>
      </c>
      <c r="AD11" s="153" t="s">
        <v>136</v>
      </c>
      <c r="AE11" s="154">
        <v>36404</v>
      </c>
      <c r="AG11" s="153" t="s">
        <v>197</v>
      </c>
      <c r="AI11" s="153" t="s">
        <v>213</v>
      </c>
      <c r="BC11" s="22" t="s">
        <v>15</v>
      </c>
      <c r="BD11" s="20"/>
      <c r="BE11" s="20"/>
      <c r="BF11" s="6"/>
      <c r="BG11" s="22" t="s">
        <v>15</v>
      </c>
      <c r="BK11" s="23" t="s">
        <v>15</v>
      </c>
      <c r="BL11" s="21" t="s">
        <v>2</v>
      </c>
      <c r="BO11" s="23" t="s">
        <v>16</v>
      </c>
      <c r="BP11" s="5" t="s">
        <v>2</v>
      </c>
    </row>
    <row r="12" spans="1:68" ht="20.25">
      <c r="A12" s="124"/>
      <c r="B12" s="5"/>
      <c r="E12" s="464" t="s">
        <v>198</v>
      </c>
      <c r="F12" s="465"/>
      <c r="G12" s="465"/>
      <c r="H12" s="152"/>
      <c r="I12" s="464" t="s">
        <v>212</v>
      </c>
      <c r="J12" s="465"/>
      <c r="K12" s="465"/>
      <c r="L12" s="156" t="s">
        <v>205</v>
      </c>
      <c r="M12" s="156"/>
      <c r="N12" s="152"/>
      <c r="O12" s="93"/>
      <c r="Q12" s="93">
        <v>35976</v>
      </c>
      <c r="R12" s="93"/>
      <c r="S12" s="5"/>
      <c r="T12" s="464" t="s">
        <v>198</v>
      </c>
      <c r="U12" s="465"/>
      <c r="V12" s="465"/>
      <c r="W12" s="6"/>
      <c r="X12" s="464" t="s">
        <v>141</v>
      </c>
      <c r="Y12" s="465"/>
      <c r="Z12" s="465"/>
      <c r="AG12" s="11"/>
      <c r="BC12" s="22" t="s">
        <v>23</v>
      </c>
      <c r="BD12" s="20"/>
      <c r="BE12" s="20"/>
      <c r="BF12" s="6"/>
      <c r="BG12" s="22" t="s">
        <v>21</v>
      </c>
      <c r="BK12" s="23" t="s">
        <v>21</v>
      </c>
      <c r="BL12" s="21" t="s">
        <v>2</v>
      </c>
      <c r="BO12" s="23" t="s">
        <v>11</v>
      </c>
      <c r="BP12" s="5" t="s">
        <v>2</v>
      </c>
    </row>
    <row r="13" spans="1:68" ht="20.25">
      <c r="A13" s="124"/>
      <c r="B13" s="5"/>
      <c r="E13" s="466" t="s">
        <v>4</v>
      </c>
      <c r="F13" s="466"/>
      <c r="G13" s="466"/>
      <c r="H13" s="88"/>
      <c r="I13" s="466" t="s">
        <v>4</v>
      </c>
      <c r="J13" s="466"/>
      <c r="K13" s="466"/>
      <c r="L13" s="156" t="s">
        <v>206</v>
      </c>
      <c r="M13" s="156"/>
      <c r="N13" s="88"/>
      <c r="O13" s="14"/>
      <c r="Q13" s="14" t="s">
        <v>4</v>
      </c>
      <c r="R13" s="14"/>
      <c r="S13" s="5"/>
      <c r="T13" s="466" t="s">
        <v>4</v>
      </c>
      <c r="U13" s="466"/>
      <c r="V13" s="466"/>
      <c r="W13" s="6"/>
      <c r="X13" s="466" t="s">
        <v>4</v>
      </c>
      <c r="Y13" s="466"/>
      <c r="Z13" s="466"/>
      <c r="BC13" s="20" t="s">
        <v>4</v>
      </c>
      <c r="BD13" s="20"/>
      <c r="BE13" s="20"/>
      <c r="BF13" s="6"/>
      <c r="BG13" s="20" t="s">
        <v>4</v>
      </c>
      <c r="BK13" s="5" t="s">
        <v>4</v>
      </c>
      <c r="BL13" s="21" t="s">
        <v>2</v>
      </c>
      <c r="BO13" s="5" t="s">
        <v>4</v>
      </c>
      <c r="BP13" s="5" t="s">
        <v>2</v>
      </c>
    </row>
    <row r="14" spans="3:25" ht="20.25">
      <c r="C14" s="24"/>
      <c r="D14" s="24"/>
      <c r="U14" s="1"/>
      <c r="Y14" s="1"/>
    </row>
    <row r="15" spans="1:67" ht="36" customHeight="1" thickBot="1">
      <c r="A15" s="125" t="s">
        <v>75</v>
      </c>
      <c r="B15" s="6"/>
      <c r="C15" s="30" t="s">
        <v>5</v>
      </c>
      <c r="D15" s="13"/>
      <c r="E15" s="25"/>
      <c r="F15" s="96">
        <f>U15-AG15</f>
        <v>206667</v>
      </c>
      <c r="G15" s="38"/>
      <c r="H15" s="38"/>
      <c r="I15" s="25"/>
      <c r="J15" s="96">
        <f>'[2]Consol PL'!$F15</f>
        <v>255221</v>
      </c>
      <c r="K15" s="38"/>
      <c r="L15" s="162" t="s">
        <v>204</v>
      </c>
      <c r="M15" s="161">
        <f>ROUND((F15-J15)/J15*100,0)*-1</f>
        <v>19</v>
      </c>
      <c r="N15" s="38"/>
      <c r="O15" s="38"/>
      <c r="P15" s="38"/>
      <c r="Q15" s="38"/>
      <c r="R15" s="38"/>
      <c r="S15" s="38"/>
      <c r="T15" s="38"/>
      <c r="U15" s="97">
        <f>AE15</f>
        <v>1178535</v>
      </c>
      <c r="V15" s="98"/>
      <c r="W15" s="98"/>
      <c r="X15" s="98"/>
      <c r="Y15" s="99">
        <v>1062805</v>
      </c>
      <c r="AC15" s="81">
        <f>'[1]Sep99'!$BV$6</f>
        <v>649764</v>
      </c>
      <c r="AD15" s="10">
        <v>528771</v>
      </c>
      <c r="AE15" s="10">
        <f>+AC15+AD15</f>
        <v>1178535</v>
      </c>
      <c r="AG15" s="97">
        <v>971868</v>
      </c>
      <c r="BC15" s="26">
        <f>U15+Y15</f>
        <v>2241340</v>
      </c>
      <c r="BD15" s="25"/>
      <c r="BE15" s="25"/>
      <c r="BF15" s="25"/>
      <c r="BG15" s="27">
        <v>1062805</v>
      </c>
      <c r="BK15" s="28">
        <f>BG15-BO15</f>
        <v>499873</v>
      </c>
      <c r="BO15" s="28">
        <v>562932</v>
      </c>
    </row>
    <row r="16" spans="2:67" ht="12" customHeight="1">
      <c r="B16" s="6"/>
      <c r="C16" s="24"/>
      <c r="D16" s="13"/>
      <c r="E16" s="25"/>
      <c r="F16" s="100"/>
      <c r="G16" s="25"/>
      <c r="H16" s="25"/>
      <c r="I16" s="25"/>
      <c r="J16" s="100"/>
      <c r="K16" s="25"/>
      <c r="L16" s="25"/>
      <c r="M16" s="25"/>
      <c r="N16" s="25"/>
      <c r="O16" s="25"/>
      <c r="P16" s="25"/>
      <c r="Q16" s="38"/>
      <c r="R16" s="38"/>
      <c r="S16" s="25"/>
      <c r="T16" s="25"/>
      <c r="U16" s="40"/>
      <c r="V16" s="101"/>
      <c r="W16" s="101"/>
      <c r="X16" s="101"/>
      <c r="Y16" s="41"/>
      <c r="AC16" s="7"/>
      <c r="AE16" s="10">
        <f>+AC16+AD16</f>
        <v>0</v>
      </c>
      <c r="AG16" s="40"/>
      <c r="BC16" s="40"/>
      <c r="BD16" s="25"/>
      <c r="BE16" s="25"/>
      <c r="BF16" s="25"/>
      <c r="BG16" s="41"/>
      <c r="BK16" s="7"/>
      <c r="BO16" s="7"/>
    </row>
    <row r="17" spans="1:67" ht="22.5" customHeight="1" thickBot="1">
      <c r="A17" s="125" t="s">
        <v>76</v>
      </c>
      <c r="B17" s="6"/>
      <c r="C17" s="30" t="s">
        <v>73</v>
      </c>
      <c r="D17" s="13"/>
      <c r="E17" s="25"/>
      <c r="F17" s="96">
        <f>U17-AG17</f>
        <v>-446</v>
      </c>
      <c r="G17" s="25"/>
      <c r="H17" s="25"/>
      <c r="I17" s="25"/>
      <c r="J17" s="96">
        <f>'[2]Consol PL'!$F17</f>
        <v>403</v>
      </c>
      <c r="K17" s="25"/>
      <c r="L17" s="162" t="s">
        <v>204</v>
      </c>
      <c r="M17" s="161">
        <f>ROUND((F17-J17)/J17*100,0)*-1</f>
        <v>211</v>
      </c>
      <c r="N17" s="25"/>
      <c r="O17" s="25"/>
      <c r="P17" s="25"/>
      <c r="Q17" s="38"/>
      <c r="R17" s="38"/>
      <c r="S17" s="25"/>
      <c r="T17" s="25"/>
      <c r="U17" s="97">
        <f>AE17</f>
        <v>3093</v>
      </c>
      <c r="V17" s="101"/>
      <c r="W17" s="101"/>
      <c r="X17" s="101"/>
      <c r="Y17" s="99">
        <f>226+151</f>
        <v>377</v>
      </c>
      <c r="AC17" s="81">
        <v>-25</v>
      </c>
      <c r="AD17" s="10">
        <f>120+2974+24</f>
        <v>3118</v>
      </c>
      <c r="AE17" s="10">
        <f>+AC17+AD17</f>
        <v>3093</v>
      </c>
      <c r="AG17" s="97">
        <v>3539</v>
      </c>
      <c r="BC17" s="40"/>
      <c r="BD17" s="25"/>
      <c r="BE17" s="25"/>
      <c r="BF17" s="25"/>
      <c r="BG17" s="41"/>
      <c r="BK17" s="7"/>
      <c r="BO17" s="7"/>
    </row>
    <row r="18" spans="1:67" ht="12" customHeight="1">
      <c r="A18" s="125"/>
      <c r="B18" s="6"/>
      <c r="C18" s="24"/>
      <c r="D18" s="13"/>
      <c r="E18" s="25"/>
      <c r="F18" s="100"/>
      <c r="G18" s="25"/>
      <c r="H18" s="25"/>
      <c r="I18" s="25"/>
      <c r="J18" s="100"/>
      <c r="K18" s="25"/>
      <c r="L18" s="25"/>
      <c r="M18" s="25"/>
      <c r="N18" s="25"/>
      <c r="O18" s="25"/>
      <c r="P18" s="25"/>
      <c r="Q18" s="38"/>
      <c r="R18" s="38"/>
      <c r="S18" s="25"/>
      <c r="T18" s="25"/>
      <c r="U18" s="40"/>
      <c r="V18" s="101"/>
      <c r="W18" s="101"/>
      <c r="X18" s="101"/>
      <c r="Y18" s="41"/>
      <c r="AC18" s="7"/>
      <c r="AG18" s="40"/>
      <c r="BC18" s="40"/>
      <c r="BD18" s="25"/>
      <c r="BE18" s="25"/>
      <c r="BF18" s="25"/>
      <c r="BG18" s="41"/>
      <c r="BK18" s="7"/>
      <c r="BO18" s="7"/>
    </row>
    <row r="19" spans="1:67" ht="22.5" customHeight="1" thickBot="1">
      <c r="A19" s="125" t="s">
        <v>77</v>
      </c>
      <c r="B19" s="6"/>
      <c r="C19" s="30" t="s">
        <v>78</v>
      </c>
      <c r="D19" s="13"/>
      <c r="E19" s="25"/>
      <c r="F19" s="96">
        <f>U19-AG19</f>
        <v>1297</v>
      </c>
      <c r="G19" s="25"/>
      <c r="H19" s="25"/>
      <c r="I19" s="25"/>
      <c r="J19" s="96">
        <f>'[2]Consol PL'!$F19</f>
        <v>2783</v>
      </c>
      <c r="K19" s="25"/>
      <c r="L19" s="163" t="s">
        <v>204</v>
      </c>
      <c r="M19" s="161">
        <f>ROUND((F19-J19)/J19*100,0)*-1</f>
        <v>53</v>
      </c>
      <c r="N19" s="25"/>
      <c r="O19" s="25"/>
      <c r="P19" s="25"/>
      <c r="Q19" s="38"/>
      <c r="R19" s="38"/>
      <c r="S19" s="25"/>
      <c r="T19" s="25"/>
      <c r="U19" s="102">
        <f>AE19</f>
        <v>15173</v>
      </c>
      <c r="V19" s="101"/>
      <c r="W19" s="101"/>
      <c r="X19" s="101"/>
      <c r="Y19" s="103">
        <f>8038+8786</f>
        <v>16824</v>
      </c>
      <c r="AC19" s="81">
        <v>7473</v>
      </c>
      <c r="AD19" s="10">
        <v>7700</v>
      </c>
      <c r="AE19" s="10">
        <f>+AC19+AD19</f>
        <v>15173</v>
      </c>
      <c r="AG19" s="102">
        <v>13876</v>
      </c>
      <c r="BC19" s="40"/>
      <c r="BD19" s="25"/>
      <c r="BE19" s="25"/>
      <c r="BF19" s="25"/>
      <c r="BG19" s="41"/>
      <c r="BK19" s="7"/>
      <c r="BO19" s="7"/>
    </row>
    <row r="20" spans="2:67" ht="15.75" customHeight="1">
      <c r="B20" s="6"/>
      <c r="D20" s="6"/>
      <c r="E20" s="25"/>
      <c r="F20" s="54"/>
      <c r="G20" s="25"/>
      <c r="H20" s="25"/>
      <c r="I20" s="25"/>
      <c r="J20" s="54"/>
      <c r="K20" s="25"/>
      <c r="L20" s="121"/>
      <c r="M20" s="25"/>
      <c r="N20" s="25"/>
      <c r="O20" s="25"/>
      <c r="P20" s="25"/>
      <c r="Q20" s="25"/>
      <c r="R20" s="25"/>
      <c r="S20" s="25"/>
      <c r="T20" s="25"/>
      <c r="U20" s="24"/>
      <c r="V20" s="101"/>
      <c r="W20" s="101"/>
      <c r="X20" s="101"/>
      <c r="Y20" s="30"/>
      <c r="AC20" s="29"/>
      <c r="AG20" s="24"/>
      <c r="BC20" s="24" t="e">
        <f>SUM(#REF!)-BC31</f>
        <v>#REF!</v>
      </c>
      <c r="BD20" s="25"/>
      <c r="BE20" s="25"/>
      <c r="BF20" s="25"/>
      <c r="BG20" s="24" t="e">
        <f>SUM(#REF!)-BG31</f>
        <v>#REF!</v>
      </c>
      <c r="BK20" s="29"/>
      <c r="BO20" s="29"/>
    </row>
    <row r="21" spans="1:67" ht="84.75" customHeight="1">
      <c r="A21" s="123" t="s">
        <v>79</v>
      </c>
      <c r="B21" s="31"/>
      <c r="C21" s="151" t="s">
        <v>160</v>
      </c>
      <c r="D21" s="63"/>
      <c r="E21" s="38"/>
      <c r="F21" s="100">
        <f aca="true" t="shared" si="0" ref="F21:F26">U21-AG21</f>
        <v>53678</v>
      </c>
      <c r="G21" s="38"/>
      <c r="H21" s="38"/>
      <c r="I21" s="38"/>
      <c r="J21" s="100">
        <f>'[2]Consol PL'!$F21</f>
        <v>63361</v>
      </c>
      <c r="K21" s="38"/>
      <c r="L21" s="164" t="s">
        <v>204</v>
      </c>
      <c r="M21" s="161">
        <f>ROUND((F21-J21)/J21*100,0)*-1</f>
        <v>15</v>
      </c>
      <c r="N21" s="38"/>
      <c r="O21" s="38"/>
      <c r="P21" s="38"/>
      <c r="Q21" s="38"/>
      <c r="R21" s="38"/>
      <c r="S21" s="38"/>
      <c r="T21" s="38"/>
      <c r="U21" s="100">
        <f>AE21</f>
        <v>330979</v>
      </c>
      <c r="V21" s="38"/>
      <c r="W21" s="98"/>
      <c r="X21" s="38"/>
      <c r="Y21" s="100">
        <f>140142+64035+25380</f>
        <v>229557</v>
      </c>
      <c r="Z21" s="38"/>
      <c r="AC21" s="29">
        <f>151033-AC29-AC23-AC24-AC25</f>
        <v>166044</v>
      </c>
      <c r="AD21" s="10">
        <f>109988+34158+12995+7794</f>
        <v>164935</v>
      </c>
      <c r="AE21" s="10">
        <f>+AC21+AD21</f>
        <v>330979</v>
      </c>
      <c r="AG21" s="100">
        <f>277301</f>
        <v>277301</v>
      </c>
      <c r="BC21" s="24">
        <f>U21+Y21</f>
        <v>560536</v>
      </c>
      <c r="BD21" s="25"/>
      <c r="BE21" s="25"/>
      <c r="BF21" s="25"/>
      <c r="BG21" s="30">
        <f>140142</f>
        <v>140142</v>
      </c>
      <c r="BK21" s="29">
        <f>BG21-BO21</f>
        <v>64067</v>
      </c>
      <c r="BO21" s="29">
        <v>76075</v>
      </c>
    </row>
    <row r="22" spans="2:67" ht="30.75" customHeight="1">
      <c r="B22" s="31"/>
      <c r="C22" s="148" t="s">
        <v>164</v>
      </c>
      <c r="D22" s="63"/>
      <c r="E22" s="38"/>
      <c r="F22" s="100">
        <f t="shared" si="0"/>
        <v>0</v>
      </c>
      <c r="G22" s="38"/>
      <c r="H22" s="38"/>
      <c r="I22" s="38"/>
      <c r="J22" s="100">
        <f>'[2]Consol PL'!$F22</f>
        <v>0</v>
      </c>
      <c r="K22" s="38"/>
      <c r="L22" s="162"/>
      <c r="M22" s="38"/>
      <c r="N22" s="38"/>
      <c r="O22" s="38"/>
      <c r="P22" s="38"/>
      <c r="Q22" s="38"/>
      <c r="R22" s="38"/>
      <c r="S22" s="38"/>
      <c r="T22" s="38"/>
      <c r="U22" s="100"/>
      <c r="V22" s="38"/>
      <c r="W22" s="98"/>
      <c r="X22" s="38"/>
      <c r="Y22" s="100"/>
      <c r="Z22" s="38"/>
      <c r="AC22" s="29"/>
      <c r="AG22" s="100"/>
      <c r="BC22" s="24"/>
      <c r="BD22" s="25"/>
      <c r="BE22" s="25"/>
      <c r="BF22" s="25"/>
      <c r="BG22" s="30"/>
      <c r="BK22" s="29"/>
      <c r="BO22" s="29"/>
    </row>
    <row r="23" spans="1:67" ht="30.75" customHeight="1">
      <c r="A23" s="125" t="s">
        <v>80</v>
      </c>
      <c r="B23" s="6"/>
      <c r="C23" s="25" t="s">
        <v>48</v>
      </c>
      <c r="D23" s="6"/>
      <c r="E23" s="38"/>
      <c r="F23" s="100">
        <f t="shared" si="0"/>
        <v>-9448</v>
      </c>
      <c r="G23" s="38"/>
      <c r="H23" s="38"/>
      <c r="I23" s="38"/>
      <c r="J23" s="100">
        <f>'[2]Consol PL'!$F23</f>
        <v>-12152</v>
      </c>
      <c r="K23" s="38"/>
      <c r="L23" s="164" t="s">
        <v>204</v>
      </c>
      <c r="M23" s="161">
        <f>ROUND((F23-J23)/J23*100,0)*-1</f>
        <v>22</v>
      </c>
      <c r="N23" s="38"/>
      <c r="O23" s="38"/>
      <c r="P23" s="38"/>
      <c r="Q23" s="38"/>
      <c r="R23" s="38"/>
      <c r="S23" s="38"/>
      <c r="T23" s="38"/>
      <c r="U23" s="104">
        <f>AE23</f>
        <v>-71597</v>
      </c>
      <c r="V23" s="38"/>
      <c r="W23" s="98"/>
      <c r="X23" s="38"/>
      <c r="Y23" s="104">
        <v>-64035</v>
      </c>
      <c r="Z23" s="38"/>
      <c r="AC23" s="82">
        <f>-'[1]Sep99'!$BV$11</f>
        <v>-37439</v>
      </c>
      <c r="AD23" s="10">
        <v>-34158</v>
      </c>
      <c r="AE23" s="10">
        <f>+AC23+AD23</f>
        <v>-71597</v>
      </c>
      <c r="AG23" s="104">
        <v>-62149</v>
      </c>
      <c r="BC23" s="24"/>
      <c r="BD23" s="25"/>
      <c r="BE23" s="25"/>
      <c r="BF23" s="25"/>
      <c r="BG23" s="30"/>
      <c r="BK23" s="29"/>
      <c r="BO23" s="29"/>
    </row>
    <row r="24" spans="1:67" ht="21.75" customHeight="1">
      <c r="A24" s="125" t="s">
        <v>81</v>
      </c>
      <c r="B24" s="6"/>
      <c r="C24" s="25" t="s">
        <v>129</v>
      </c>
      <c r="D24" s="6"/>
      <c r="E24" s="38"/>
      <c r="F24" s="100">
        <f t="shared" si="0"/>
        <v>-3381</v>
      </c>
      <c r="G24" s="38"/>
      <c r="H24" s="38"/>
      <c r="I24" s="38"/>
      <c r="J24" s="100">
        <f>'[2]Consol PL'!$F24</f>
        <v>-6480</v>
      </c>
      <c r="K24" s="38"/>
      <c r="L24" s="164" t="s">
        <v>204</v>
      </c>
      <c r="M24" s="161">
        <f>ROUND((F24-J24)/J24*100,0)*-1</f>
        <v>48</v>
      </c>
      <c r="N24" s="38"/>
      <c r="O24" s="38"/>
      <c r="P24" s="38"/>
      <c r="Q24" s="38"/>
      <c r="R24" s="38"/>
      <c r="S24" s="38"/>
      <c r="T24" s="38"/>
      <c r="U24" s="104">
        <f>AE24</f>
        <v>-28833</v>
      </c>
      <c r="V24" s="38"/>
      <c r="W24" s="98"/>
      <c r="X24" s="38"/>
      <c r="Y24" s="104">
        <v>-25380</v>
      </c>
      <c r="Z24" s="38"/>
      <c r="AC24" s="82">
        <v>-15838</v>
      </c>
      <c r="AD24" s="10">
        <v>-12995</v>
      </c>
      <c r="AE24" s="10">
        <f>+AC24+AD24</f>
        <v>-28833</v>
      </c>
      <c r="AG24" s="104">
        <v>-25452</v>
      </c>
      <c r="BC24" s="24"/>
      <c r="BD24" s="25"/>
      <c r="BE24" s="25"/>
      <c r="BF24" s="25"/>
      <c r="BG24" s="30"/>
      <c r="BK24" s="29"/>
      <c r="BO24" s="29"/>
    </row>
    <row r="25" spans="1:67" ht="21.75" customHeight="1">
      <c r="A25" s="125" t="s">
        <v>82</v>
      </c>
      <c r="B25" s="6"/>
      <c r="C25" s="25" t="s">
        <v>74</v>
      </c>
      <c r="D25" s="6"/>
      <c r="E25" s="38"/>
      <c r="F25" s="160">
        <f t="shared" si="0"/>
        <v>0</v>
      </c>
      <c r="G25" s="71"/>
      <c r="H25" s="71"/>
      <c r="I25" s="71"/>
      <c r="J25" s="160">
        <f>'[2]Consol PL'!$F25</f>
        <v>0</v>
      </c>
      <c r="K25" s="38"/>
      <c r="L25" s="162"/>
      <c r="M25" s="161">
        <v>0</v>
      </c>
      <c r="N25" s="38"/>
      <c r="O25" s="38"/>
      <c r="P25" s="38"/>
      <c r="Q25" s="38"/>
      <c r="R25" s="38"/>
      <c r="S25" s="38"/>
      <c r="T25" s="38"/>
      <c r="U25" s="104">
        <f>AE25</f>
        <v>0</v>
      </c>
      <c r="V25" s="38"/>
      <c r="W25" s="98"/>
      <c r="X25" s="38"/>
      <c r="Y25" s="105">
        <v>0</v>
      </c>
      <c r="Z25" s="38"/>
      <c r="AC25" s="83">
        <f>7181-2375-4806</f>
        <v>0</v>
      </c>
      <c r="AD25" s="78">
        <v>0</v>
      </c>
      <c r="AE25" s="10">
        <f>+AC25+AD25</f>
        <v>0</v>
      </c>
      <c r="AG25" s="105">
        <f>3024-3024</f>
        <v>0</v>
      </c>
      <c r="BC25" s="24"/>
      <c r="BD25" s="25"/>
      <c r="BE25" s="25"/>
      <c r="BF25" s="25"/>
      <c r="BG25" s="30"/>
      <c r="BK25" s="29"/>
      <c r="BO25" s="29"/>
    </row>
    <row r="26" spans="2:67" ht="21.75" customHeight="1">
      <c r="B26" s="6"/>
      <c r="D26" s="6"/>
      <c r="E26" s="38"/>
      <c r="F26" s="106">
        <f t="shared" si="0"/>
        <v>0</v>
      </c>
      <c r="G26" s="38"/>
      <c r="H26" s="38"/>
      <c r="I26" s="38"/>
      <c r="J26" s="106">
        <f>'[2]Consol PL'!$F26</f>
        <v>0</v>
      </c>
      <c r="K26" s="38"/>
      <c r="L26" s="162"/>
      <c r="M26" s="38"/>
      <c r="N26" s="38"/>
      <c r="O26" s="38"/>
      <c r="P26" s="38"/>
      <c r="Q26" s="38"/>
      <c r="R26" s="38"/>
      <c r="S26" s="38"/>
      <c r="T26" s="38"/>
      <c r="U26" s="106"/>
      <c r="V26" s="38"/>
      <c r="W26" s="98"/>
      <c r="X26" s="38"/>
      <c r="Y26" s="106"/>
      <c r="Z26" s="38"/>
      <c r="AC26" s="82"/>
      <c r="AG26" s="106"/>
      <c r="BC26" s="24"/>
      <c r="BD26" s="25"/>
      <c r="BE26" s="25"/>
      <c r="BF26" s="25"/>
      <c r="BG26" s="30"/>
      <c r="BK26" s="29"/>
      <c r="BO26" s="29"/>
    </row>
    <row r="27" spans="1:67" s="17" customFormat="1" ht="27.75" customHeight="1">
      <c r="A27" s="125" t="s">
        <v>83</v>
      </c>
      <c r="B27" s="141"/>
      <c r="C27" s="148" t="s">
        <v>17</v>
      </c>
      <c r="D27" s="141"/>
      <c r="E27" s="142"/>
      <c r="F27" s="143">
        <f>SUM(F21:F25)</f>
        <v>40849</v>
      </c>
      <c r="G27" s="142"/>
      <c r="H27" s="142"/>
      <c r="I27" s="142"/>
      <c r="J27" s="143">
        <f>SUM(J21:J25)</f>
        <v>44729</v>
      </c>
      <c r="K27" s="142"/>
      <c r="L27" s="163" t="s">
        <v>204</v>
      </c>
      <c r="M27" s="161">
        <f>ROUND((F27-J27)/J27*100,0)*-1</f>
        <v>9</v>
      </c>
      <c r="N27" s="142"/>
      <c r="O27" s="142"/>
      <c r="P27" s="142"/>
      <c r="Q27" s="143">
        <f>+Q21-Q23-Q24</f>
        <v>0</v>
      </c>
      <c r="R27" s="143"/>
      <c r="S27" s="142"/>
      <c r="T27" s="142"/>
      <c r="U27" s="143">
        <f>SUM(U21:U25)</f>
        <v>230549</v>
      </c>
      <c r="V27" s="144"/>
      <c r="W27" s="144"/>
      <c r="X27" s="144"/>
      <c r="Y27" s="145">
        <f>+Y21+Y23+Y24+Y25</f>
        <v>140142</v>
      </c>
      <c r="Z27" s="72"/>
      <c r="AA27" s="72"/>
      <c r="AB27" s="146"/>
      <c r="AC27" s="147">
        <f>SUM(AC21:AC25)</f>
        <v>112767</v>
      </c>
      <c r="AD27" s="147">
        <f>SUM(AD21:AD25)</f>
        <v>117782</v>
      </c>
      <c r="AE27" s="147">
        <f>SUM(AE21:AE25)</f>
        <v>230549</v>
      </c>
      <c r="AF27" s="72"/>
      <c r="AG27" s="143">
        <f>SUM(AG21:AG25)</f>
        <v>189700</v>
      </c>
      <c r="AH27" s="72"/>
      <c r="AI27" s="72"/>
      <c r="AJ27" s="72"/>
      <c r="BC27" s="143"/>
      <c r="BD27" s="142"/>
      <c r="BE27" s="142"/>
      <c r="BF27" s="142"/>
      <c r="BG27" s="145"/>
      <c r="BK27" s="147"/>
      <c r="BO27" s="147"/>
    </row>
    <row r="28" spans="2:67" ht="7.5" customHeight="1">
      <c r="B28" s="6"/>
      <c r="C28" s="148"/>
      <c r="D28" s="6"/>
      <c r="E28" s="25"/>
      <c r="F28" s="24"/>
      <c r="G28" s="25"/>
      <c r="H28" s="25"/>
      <c r="I28" s="25"/>
      <c r="J28" s="24"/>
      <c r="K28" s="25"/>
      <c r="L28" s="121"/>
      <c r="M28" s="25"/>
      <c r="N28" s="25"/>
      <c r="O28" s="25"/>
      <c r="P28" s="25"/>
      <c r="Q28" s="24"/>
      <c r="R28" s="24"/>
      <c r="S28" s="25"/>
      <c r="T28" s="25"/>
      <c r="U28" s="24"/>
      <c r="V28" s="101"/>
      <c r="W28" s="101"/>
      <c r="X28" s="101"/>
      <c r="Y28" s="30"/>
      <c r="AC28" s="29"/>
      <c r="AG28" s="24"/>
      <c r="BC28" s="24"/>
      <c r="BD28" s="25"/>
      <c r="BE28" s="25"/>
      <c r="BF28" s="25"/>
      <c r="BG28" s="30"/>
      <c r="BK28" s="29"/>
      <c r="BO28" s="29"/>
    </row>
    <row r="29" spans="1:67" ht="21" customHeight="1">
      <c r="A29" s="126" t="s">
        <v>192</v>
      </c>
      <c r="B29" s="6"/>
      <c r="C29" s="25" t="s">
        <v>130</v>
      </c>
      <c r="D29" s="6"/>
      <c r="E29" s="25"/>
      <c r="F29" s="100">
        <f>U29-AG29</f>
        <v>17360.43</v>
      </c>
      <c r="G29" s="25"/>
      <c r="H29" s="25"/>
      <c r="I29" s="25"/>
      <c r="J29" s="100">
        <f>'[2]Consol PL'!$F29</f>
        <v>4612</v>
      </c>
      <c r="K29" s="25"/>
      <c r="L29" s="163" t="s">
        <v>207</v>
      </c>
      <c r="M29" s="161">
        <f>ROUND((F29-J29)/J29*100,0)</f>
        <v>276</v>
      </c>
      <c r="N29" s="25"/>
      <c r="O29" s="25"/>
      <c r="P29" s="25"/>
      <c r="Q29" s="25"/>
      <c r="R29" s="25"/>
      <c r="S29" s="25"/>
      <c r="T29" s="25"/>
      <c r="U29" s="24">
        <f>+AE29</f>
        <v>55795</v>
      </c>
      <c r="V29" s="101"/>
      <c r="W29" s="101"/>
      <c r="X29" s="101"/>
      <c r="Y29" s="30">
        <v>23422</v>
      </c>
      <c r="AC29" s="29">
        <v>38266</v>
      </c>
      <c r="AD29" s="10">
        <v>17529</v>
      </c>
      <c r="AE29" s="10">
        <f>+AC29+AD29</f>
        <v>55795</v>
      </c>
      <c r="AG29" s="24">
        <v>38434.57</v>
      </c>
      <c r="BC29" s="24">
        <f>U29+Y29</f>
        <v>79217</v>
      </c>
      <c r="BD29" s="25"/>
      <c r="BE29" s="25"/>
      <c r="BF29" s="25"/>
      <c r="BG29" s="30">
        <v>23422</v>
      </c>
      <c r="BK29" s="29">
        <f>BG29-BO29</f>
        <v>-17241</v>
      </c>
      <c r="BO29" s="29">
        <v>40663</v>
      </c>
    </row>
    <row r="30" spans="1:67" ht="6.75" customHeight="1">
      <c r="A30" s="126"/>
      <c r="B30" s="6"/>
      <c r="D30" s="6"/>
      <c r="E30" s="25"/>
      <c r="F30" s="106"/>
      <c r="G30" s="25"/>
      <c r="H30" s="25"/>
      <c r="I30" s="25"/>
      <c r="J30" s="106"/>
      <c r="K30" s="25"/>
      <c r="L30" s="121"/>
      <c r="M30" s="25"/>
      <c r="N30" s="25"/>
      <c r="O30" s="25"/>
      <c r="P30" s="25"/>
      <c r="Q30" s="66"/>
      <c r="R30" s="38"/>
      <c r="S30" s="25"/>
      <c r="T30" s="25"/>
      <c r="U30" s="24"/>
      <c r="V30" s="101"/>
      <c r="W30" s="101"/>
      <c r="X30" s="101"/>
      <c r="Y30" s="30"/>
      <c r="AC30" s="29"/>
      <c r="AG30" s="24"/>
      <c r="BC30" s="24"/>
      <c r="BD30" s="25"/>
      <c r="BE30" s="25"/>
      <c r="BF30" s="25"/>
      <c r="BG30" s="30"/>
      <c r="BK30" s="29"/>
      <c r="BO30" s="29"/>
    </row>
    <row r="31" spans="1:67" s="32" customFormat="1" ht="39.75" customHeight="1">
      <c r="A31" s="126" t="s">
        <v>84</v>
      </c>
      <c r="B31" s="31"/>
      <c r="C31" s="149" t="s">
        <v>6</v>
      </c>
      <c r="D31" s="64"/>
      <c r="E31" s="34"/>
      <c r="F31" s="35">
        <f>+F27+F29</f>
        <v>58209.43</v>
      </c>
      <c r="G31" s="68"/>
      <c r="H31" s="68"/>
      <c r="I31" s="34"/>
      <c r="J31" s="35">
        <f>+J27+J29</f>
        <v>49341</v>
      </c>
      <c r="K31" s="68"/>
      <c r="L31" s="165" t="s">
        <v>207</v>
      </c>
      <c r="M31" s="161">
        <f>ROUND((F31-J31)/J31*100,0)</f>
        <v>18</v>
      </c>
      <c r="N31" s="68"/>
      <c r="O31" s="68"/>
      <c r="P31" s="68"/>
      <c r="Q31" s="35">
        <f>+Q27+Q29</f>
        <v>0</v>
      </c>
      <c r="R31" s="107"/>
      <c r="S31" s="68"/>
      <c r="T31" s="68"/>
      <c r="U31" s="35">
        <f>+U27+U29</f>
        <v>286344</v>
      </c>
      <c r="V31" s="68"/>
      <c r="W31" s="68"/>
      <c r="X31" s="68"/>
      <c r="Y31" s="36">
        <f>+Y27+Y29</f>
        <v>163564</v>
      </c>
      <c r="Z31" s="69"/>
      <c r="AB31" s="80"/>
      <c r="AC31" s="37">
        <f>+AC27+AC29</f>
        <v>151033</v>
      </c>
      <c r="AD31" s="37">
        <f>+AD27+AD29</f>
        <v>135311</v>
      </c>
      <c r="AE31" s="37">
        <f>+AE27+AE29</f>
        <v>286344</v>
      </c>
      <c r="AG31" s="35">
        <f>AG29+AG27</f>
        <v>228134.57</v>
      </c>
      <c r="BC31" s="35">
        <f>SUM(BC21:BC29)</f>
        <v>639753</v>
      </c>
      <c r="BD31" s="34"/>
      <c r="BE31" s="34"/>
      <c r="BF31" s="34"/>
      <c r="BG31" s="36">
        <f>SUM(BG21:BG29)</f>
        <v>163564</v>
      </c>
      <c r="BK31" s="37">
        <f>SUM(BK21:BK29)</f>
        <v>46826</v>
      </c>
      <c r="BO31" s="37">
        <v>116738</v>
      </c>
    </row>
    <row r="32" spans="1:67" s="32" customFormat="1" ht="33" customHeight="1">
      <c r="A32" s="126" t="s">
        <v>85</v>
      </c>
      <c r="B32" s="31"/>
      <c r="C32" s="34" t="s">
        <v>9</v>
      </c>
      <c r="D32" s="31"/>
      <c r="E32" s="34"/>
      <c r="F32" s="100">
        <f>U32-AG32</f>
        <v>4432</v>
      </c>
      <c r="G32" s="68"/>
      <c r="H32" s="68"/>
      <c r="I32" s="34"/>
      <c r="J32" s="100">
        <f>'[2]Consol PL'!$F32</f>
        <v>2700</v>
      </c>
      <c r="K32" s="68"/>
      <c r="L32" s="165" t="s">
        <v>207</v>
      </c>
      <c r="M32" s="161">
        <f>ROUND((F32-J32)/J32*100,0)</f>
        <v>64</v>
      </c>
      <c r="N32" s="68"/>
      <c r="O32" s="68"/>
      <c r="P32" s="68"/>
      <c r="Q32" s="68"/>
      <c r="R32" s="68"/>
      <c r="S32" s="68"/>
      <c r="T32" s="68"/>
      <c r="U32" s="109">
        <f>+AE32</f>
        <v>2436</v>
      </c>
      <c r="V32" s="68"/>
      <c r="W32" s="68"/>
      <c r="X32" s="68"/>
      <c r="Y32" s="110">
        <v>57412</v>
      </c>
      <c r="Z32" s="69"/>
      <c r="AB32" s="80"/>
      <c r="AC32" s="84">
        <v>8836</v>
      </c>
      <c r="AD32" s="32">
        <v>-6400</v>
      </c>
      <c r="AE32" s="10">
        <f>+AC32+AD32</f>
        <v>2436</v>
      </c>
      <c r="AG32" s="109">
        <v>-1996</v>
      </c>
      <c r="BC32" s="33">
        <f>U32+Y32</f>
        <v>59848</v>
      </c>
      <c r="BD32" s="34"/>
      <c r="BE32" s="34"/>
      <c r="BF32" s="34"/>
      <c r="BG32" s="43">
        <v>57412</v>
      </c>
      <c r="BK32" s="44">
        <f>BG32-BO32</f>
        <v>24146</v>
      </c>
      <c r="BO32" s="44">
        <v>33266</v>
      </c>
    </row>
    <row r="33" spans="1:67" s="32" customFormat="1" ht="9" customHeight="1">
      <c r="A33" s="123"/>
      <c r="B33" s="31"/>
      <c r="C33" s="34"/>
      <c r="D33" s="31"/>
      <c r="E33" s="34"/>
      <c r="F33" s="108"/>
      <c r="G33" s="34"/>
      <c r="H33" s="34"/>
      <c r="I33" s="34"/>
      <c r="J33" s="108"/>
      <c r="K33" s="34"/>
      <c r="L33" s="166"/>
      <c r="M33" s="34"/>
      <c r="N33" s="34"/>
      <c r="O33" s="34"/>
      <c r="P33" s="34"/>
      <c r="Q33" s="68"/>
      <c r="R33" s="34"/>
      <c r="S33" s="34"/>
      <c r="T33" s="34"/>
      <c r="U33" s="33"/>
      <c r="V33" s="34"/>
      <c r="W33" s="34"/>
      <c r="X33" s="34"/>
      <c r="Y33" s="43"/>
      <c r="AB33" s="80"/>
      <c r="AC33" s="44"/>
      <c r="AG33" s="33"/>
      <c r="BC33" s="33"/>
      <c r="BD33" s="34"/>
      <c r="BE33" s="34"/>
      <c r="BF33" s="34"/>
      <c r="BG33" s="43"/>
      <c r="BK33" s="44"/>
      <c r="BO33" s="44"/>
    </row>
    <row r="34" spans="1:67" ht="37.5" customHeight="1">
      <c r="A34" s="127" t="s">
        <v>131</v>
      </c>
      <c r="B34" s="70"/>
      <c r="C34" s="150" t="s">
        <v>19</v>
      </c>
      <c r="D34" s="6"/>
      <c r="E34" s="25"/>
      <c r="F34" s="45">
        <f>F31-F32</f>
        <v>53777.43</v>
      </c>
      <c r="G34" s="25"/>
      <c r="H34" s="25"/>
      <c r="I34" s="25"/>
      <c r="J34" s="45">
        <f>J31-J32</f>
        <v>46641</v>
      </c>
      <c r="K34" s="25"/>
      <c r="L34" s="163" t="s">
        <v>207</v>
      </c>
      <c r="M34" s="161">
        <f>ROUND((F34-J34)/J34*100,0)</f>
        <v>15</v>
      </c>
      <c r="N34" s="25"/>
      <c r="O34" s="25"/>
      <c r="P34" s="25"/>
      <c r="Q34" s="25"/>
      <c r="R34" s="25"/>
      <c r="S34" s="25"/>
      <c r="T34" s="25"/>
      <c r="U34" s="45">
        <f>U31-U32</f>
        <v>283908</v>
      </c>
      <c r="V34" s="101"/>
      <c r="W34" s="101"/>
      <c r="X34" s="101"/>
      <c r="Y34" s="46">
        <f>Y31-Y32</f>
        <v>106152</v>
      </c>
      <c r="AC34" s="39">
        <f>AC31-AC32</f>
        <v>142197</v>
      </c>
      <c r="AD34" s="39">
        <f>AD31-AD32</f>
        <v>141711</v>
      </c>
      <c r="AE34" s="39">
        <f>AE31-AE32</f>
        <v>283908</v>
      </c>
      <c r="AG34" s="45">
        <f>AG31-AG32</f>
        <v>230130.57</v>
      </c>
      <c r="BC34" s="45">
        <f>BC31-BC32</f>
        <v>579905</v>
      </c>
      <c r="BD34" s="25"/>
      <c r="BE34" s="25"/>
      <c r="BF34" s="25"/>
      <c r="BG34" s="46">
        <f>BG31-BG32</f>
        <v>106152</v>
      </c>
      <c r="BK34" s="39">
        <f>BK31-BK32</f>
        <v>22680</v>
      </c>
      <c r="BO34" s="39">
        <v>83472</v>
      </c>
    </row>
    <row r="35" spans="1:67" ht="35.25" customHeight="1">
      <c r="A35" s="123" t="s">
        <v>132</v>
      </c>
      <c r="B35" s="6"/>
      <c r="C35" s="25" t="s">
        <v>10</v>
      </c>
      <c r="D35" s="6"/>
      <c r="E35" s="25"/>
      <c r="F35" s="100">
        <f>U35-AG35</f>
        <v>18213</v>
      </c>
      <c r="G35" s="25"/>
      <c r="H35" s="25"/>
      <c r="I35" s="25"/>
      <c r="J35" s="100">
        <f>'[2]Consol PL'!$F35</f>
        <v>24000</v>
      </c>
      <c r="K35" s="25"/>
      <c r="L35" s="163" t="s">
        <v>204</v>
      </c>
      <c r="M35" s="161">
        <f>ROUND((F35-J35)/J35*100,0)*-1</f>
        <v>24</v>
      </c>
      <c r="N35" s="25"/>
      <c r="O35" s="25"/>
      <c r="P35" s="25"/>
      <c r="Q35" s="25"/>
      <c r="R35" s="25"/>
      <c r="S35" s="25"/>
      <c r="T35" s="25"/>
      <c r="U35" s="24">
        <f>AE35</f>
        <v>115159</v>
      </c>
      <c r="V35" s="101"/>
      <c r="W35" s="101"/>
      <c r="X35" s="101"/>
      <c r="Y35" s="30">
        <v>65837</v>
      </c>
      <c r="AC35" s="29">
        <v>64142</v>
      </c>
      <c r="AD35" s="10">
        <v>51017</v>
      </c>
      <c r="AE35" s="10">
        <f>+AC35+AD35</f>
        <v>115159</v>
      </c>
      <c r="AG35" s="24">
        <v>96946</v>
      </c>
      <c r="BC35" s="24">
        <f>U35+Y35</f>
        <v>180996</v>
      </c>
      <c r="BD35" s="25"/>
      <c r="BE35" s="25"/>
      <c r="BF35" s="25"/>
      <c r="BG35" s="30">
        <v>65837</v>
      </c>
      <c r="BK35" s="29">
        <f>BG35-BO35</f>
        <v>36367</v>
      </c>
      <c r="BO35" s="29">
        <v>29470</v>
      </c>
    </row>
    <row r="36" spans="2:67" ht="7.5" customHeight="1">
      <c r="B36" s="6"/>
      <c r="D36" s="6"/>
      <c r="E36" s="25"/>
      <c r="F36" s="54"/>
      <c r="G36" s="25"/>
      <c r="H36" s="25"/>
      <c r="I36" s="25"/>
      <c r="J36" s="54"/>
      <c r="K36" s="25"/>
      <c r="L36" s="121"/>
      <c r="M36" s="25"/>
      <c r="N36" s="25"/>
      <c r="O36" s="25"/>
      <c r="P36" s="25"/>
      <c r="Q36" s="25"/>
      <c r="R36" s="25"/>
      <c r="S36" s="25"/>
      <c r="T36" s="25"/>
      <c r="U36" s="24"/>
      <c r="V36" s="101"/>
      <c r="W36" s="101"/>
      <c r="X36" s="101"/>
      <c r="Y36" s="30"/>
      <c r="AC36" s="29"/>
      <c r="AG36" s="24"/>
      <c r="BC36" s="24"/>
      <c r="BD36" s="25"/>
      <c r="BE36" s="25"/>
      <c r="BF36" s="25"/>
      <c r="BG36" s="30"/>
      <c r="BK36" s="29"/>
      <c r="BO36" s="29"/>
    </row>
    <row r="37" spans="1:67" ht="42.75" customHeight="1" thickBot="1">
      <c r="A37" s="126" t="s">
        <v>86</v>
      </c>
      <c r="B37" s="6"/>
      <c r="C37" s="148" t="s">
        <v>162</v>
      </c>
      <c r="D37" s="6"/>
      <c r="E37" s="25"/>
      <c r="F37" s="136">
        <f>F34-F35</f>
        <v>35564.43</v>
      </c>
      <c r="G37" s="38"/>
      <c r="H37" s="38"/>
      <c r="I37" s="25"/>
      <c r="J37" s="136">
        <f>J34-J35</f>
        <v>22641</v>
      </c>
      <c r="K37" s="38"/>
      <c r="L37" s="164" t="s">
        <v>207</v>
      </c>
      <c r="M37" s="161">
        <f>ROUND((F37-J37)/J37*100,0)</f>
        <v>57</v>
      </c>
      <c r="N37" s="38"/>
      <c r="O37" s="38"/>
      <c r="P37" s="38"/>
      <c r="Q37" s="137"/>
      <c r="R37" s="38"/>
      <c r="S37" s="38"/>
      <c r="T37" s="38"/>
      <c r="U37" s="136">
        <f>U34-U35</f>
        <v>168749</v>
      </c>
      <c r="V37" s="98"/>
      <c r="W37" s="98"/>
      <c r="X37" s="98"/>
      <c r="Y37" s="138">
        <f>Y34-Y35</f>
        <v>40315</v>
      </c>
      <c r="AC37" s="49">
        <f>AC34-AC35</f>
        <v>78055</v>
      </c>
      <c r="AD37" s="49">
        <f>AD34-AD35</f>
        <v>90694</v>
      </c>
      <c r="AE37" s="49">
        <f>AE34-AE35</f>
        <v>168749</v>
      </c>
      <c r="AG37" s="136">
        <f>AG34-AG35</f>
        <v>133184.57</v>
      </c>
      <c r="BC37" s="47">
        <f>BC34-BC35</f>
        <v>398909</v>
      </c>
      <c r="BD37" s="25"/>
      <c r="BE37" s="25"/>
      <c r="BF37" s="25"/>
      <c r="BG37" s="48">
        <f>BG34-BG35</f>
        <v>40315</v>
      </c>
      <c r="BK37" s="49">
        <f>BK34-BK35</f>
        <v>-13687</v>
      </c>
      <c r="BO37" s="49">
        <v>54002</v>
      </c>
    </row>
    <row r="38" spans="2:67" ht="12.75" customHeight="1">
      <c r="B38" s="6"/>
      <c r="C38" s="148"/>
      <c r="D38" s="6"/>
      <c r="E38" s="25"/>
      <c r="F38" s="40"/>
      <c r="G38" s="25"/>
      <c r="H38" s="25"/>
      <c r="I38" s="25"/>
      <c r="J38" s="40"/>
      <c r="K38" s="25"/>
      <c r="L38" s="121"/>
      <c r="M38" s="25"/>
      <c r="N38" s="25"/>
      <c r="O38" s="25"/>
      <c r="P38" s="25"/>
      <c r="Q38" s="38"/>
      <c r="R38" s="25"/>
      <c r="S38" s="25"/>
      <c r="T38" s="25"/>
      <c r="U38" s="40"/>
      <c r="V38" s="101"/>
      <c r="W38" s="101"/>
      <c r="X38" s="101"/>
      <c r="Y38" s="41"/>
      <c r="AC38" s="7"/>
      <c r="AG38" s="40"/>
      <c r="BC38" s="40"/>
      <c r="BD38" s="25"/>
      <c r="BE38" s="25"/>
      <c r="BF38" s="25"/>
      <c r="BG38" s="41"/>
      <c r="BK38" s="7"/>
      <c r="BO38" s="7"/>
    </row>
    <row r="39" spans="1:67" ht="42.75" customHeight="1">
      <c r="A39" s="125" t="s">
        <v>133</v>
      </c>
      <c r="B39" s="6"/>
      <c r="C39" s="148" t="s">
        <v>87</v>
      </c>
      <c r="D39" s="6"/>
      <c r="E39" s="89"/>
      <c r="F39" s="128">
        <v>0</v>
      </c>
      <c r="G39" s="91"/>
      <c r="H39" s="38"/>
      <c r="I39" s="89"/>
      <c r="J39" s="158">
        <f>'[2]Consol PL'!$F39</f>
        <v>0</v>
      </c>
      <c r="K39" s="91"/>
      <c r="L39" s="162"/>
      <c r="M39" s="161"/>
      <c r="N39" s="38"/>
      <c r="O39" s="25"/>
      <c r="P39" s="25"/>
      <c r="Q39" s="71">
        <v>0</v>
      </c>
      <c r="R39" s="25"/>
      <c r="S39" s="25"/>
      <c r="T39" s="89"/>
      <c r="U39" s="128">
        <v>0</v>
      </c>
      <c r="V39" s="129"/>
      <c r="W39" s="101"/>
      <c r="X39" s="131"/>
      <c r="Y39" s="132">
        <v>0</v>
      </c>
      <c r="Z39" s="133"/>
      <c r="AC39" s="85">
        <v>0</v>
      </c>
      <c r="AG39" s="128">
        <v>0</v>
      </c>
      <c r="BC39" s="40"/>
      <c r="BD39" s="25"/>
      <c r="BE39" s="25"/>
      <c r="BF39" s="25"/>
      <c r="BG39" s="41"/>
      <c r="BK39" s="7"/>
      <c r="BO39" s="7"/>
    </row>
    <row r="40" spans="1:67" ht="42.75" customHeight="1">
      <c r="A40" s="125" t="s">
        <v>88</v>
      </c>
      <c r="B40" s="6"/>
      <c r="C40" s="148" t="s">
        <v>89</v>
      </c>
      <c r="D40" s="6"/>
      <c r="E40" s="90"/>
      <c r="F40" s="113">
        <v>0</v>
      </c>
      <c r="G40" s="92"/>
      <c r="H40" s="38"/>
      <c r="I40" s="90"/>
      <c r="J40" s="159">
        <f>'[2]Consol PL'!$F40</f>
        <v>0</v>
      </c>
      <c r="K40" s="92"/>
      <c r="L40" s="162"/>
      <c r="M40" s="161"/>
      <c r="N40" s="38"/>
      <c r="O40" s="25"/>
      <c r="P40" s="25"/>
      <c r="Q40" s="73">
        <v>0</v>
      </c>
      <c r="R40" s="25"/>
      <c r="S40" s="25"/>
      <c r="T40" s="90"/>
      <c r="U40" s="113">
        <v>0</v>
      </c>
      <c r="V40" s="130"/>
      <c r="W40" s="101"/>
      <c r="X40" s="134"/>
      <c r="Y40" s="114">
        <v>0</v>
      </c>
      <c r="Z40" s="135"/>
      <c r="AC40" s="86">
        <v>0</v>
      </c>
      <c r="AG40" s="113">
        <v>0</v>
      </c>
      <c r="BC40" s="40"/>
      <c r="BD40" s="25"/>
      <c r="BE40" s="25"/>
      <c r="BF40" s="25"/>
      <c r="BG40" s="41"/>
      <c r="BK40" s="7"/>
      <c r="BO40" s="7"/>
    </row>
    <row r="41" spans="1:67" ht="45.75" customHeight="1">
      <c r="A41" s="123" t="s">
        <v>90</v>
      </c>
      <c r="B41" s="6"/>
      <c r="C41" s="151" t="s">
        <v>163</v>
      </c>
      <c r="D41" s="6"/>
      <c r="E41" s="25"/>
      <c r="F41" s="111">
        <v>0</v>
      </c>
      <c r="G41" s="25"/>
      <c r="H41" s="25"/>
      <c r="I41" s="25"/>
      <c r="J41" s="111">
        <v>0</v>
      </c>
      <c r="K41" s="25"/>
      <c r="L41" s="121"/>
      <c r="M41" s="161"/>
      <c r="N41" s="25"/>
      <c r="O41" s="25"/>
      <c r="P41" s="25"/>
      <c r="Q41" s="71">
        <v>0</v>
      </c>
      <c r="R41" s="25"/>
      <c r="S41" s="25"/>
      <c r="T41" s="25"/>
      <c r="U41" s="111">
        <v>0</v>
      </c>
      <c r="V41" s="101"/>
      <c r="W41" s="101"/>
      <c r="X41" s="101"/>
      <c r="Y41" s="112">
        <v>0</v>
      </c>
      <c r="AC41" s="85">
        <v>0</v>
      </c>
      <c r="AG41" s="111">
        <v>0</v>
      </c>
      <c r="BC41" s="40"/>
      <c r="BD41" s="25"/>
      <c r="BE41" s="25"/>
      <c r="BF41" s="25"/>
      <c r="BG41" s="41"/>
      <c r="BK41" s="7"/>
      <c r="BO41" s="7"/>
    </row>
    <row r="42" spans="2:67" ht="12.75" customHeight="1">
      <c r="B42" s="6"/>
      <c r="C42" s="148"/>
      <c r="D42" s="6"/>
      <c r="E42" s="25"/>
      <c r="F42" s="115"/>
      <c r="G42" s="25"/>
      <c r="H42" s="25"/>
      <c r="I42" s="25"/>
      <c r="J42" s="115"/>
      <c r="K42" s="25"/>
      <c r="L42" s="121"/>
      <c r="M42" s="25"/>
      <c r="N42" s="25"/>
      <c r="O42" s="25"/>
      <c r="P42" s="25"/>
      <c r="Q42" s="66"/>
      <c r="R42" s="25"/>
      <c r="S42" s="25"/>
      <c r="T42" s="25"/>
      <c r="U42" s="115"/>
      <c r="V42" s="101"/>
      <c r="W42" s="101"/>
      <c r="X42" s="101"/>
      <c r="Y42" s="116"/>
      <c r="AC42" s="42"/>
      <c r="AG42" s="115"/>
      <c r="BC42" s="40"/>
      <c r="BD42" s="25"/>
      <c r="BE42" s="25"/>
      <c r="BF42" s="25"/>
      <c r="BG42" s="41"/>
      <c r="BK42" s="7"/>
      <c r="BO42" s="7"/>
    </row>
    <row r="43" spans="1:67" ht="35.25" customHeight="1">
      <c r="A43" s="125" t="s">
        <v>91</v>
      </c>
      <c r="B43" s="6"/>
      <c r="C43" s="148" t="s">
        <v>161</v>
      </c>
      <c r="D43" s="6"/>
      <c r="E43" s="25"/>
      <c r="F43" s="40">
        <f>+F37</f>
        <v>35564.43</v>
      </c>
      <c r="G43" s="25"/>
      <c r="H43" s="25"/>
      <c r="I43" s="25"/>
      <c r="J43" s="40">
        <f>+J37</f>
        <v>22641</v>
      </c>
      <c r="K43" s="25"/>
      <c r="L43" s="163" t="s">
        <v>207</v>
      </c>
      <c r="M43" s="161">
        <f>ROUND((F43-J43)/J43*100,0)</f>
        <v>57</v>
      </c>
      <c r="N43" s="25"/>
      <c r="O43" s="25"/>
      <c r="P43" s="25"/>
      <c r="Q43" s="38">
        <f>+Q37</f>
        <v>0</v>
      </c>
      <c r="R43" s="25"/>
      <c r="S43" s="25"/>
      <c r="T43" s="25"/>
      <c r="U43" s="40">
        <f>+U37</f>
        <v>168749</v>
      </c>
      <c r="V43" s="101"/>
      <c r="W43" s="101"/>
      <c r="X43" s="101"/>
      <c r="Y43" s="41">
        <f>+Y37</f>
        <v>40315</v>
      </c>
      <c r="AC43" s="7">
        <f>+AC37</f>
        <v>78055</v>
      </c>
      <c r="AD43" s="7">
        <f>+AD37</f>
        <v>90694</v>
      </c>
      <c r="AE43" s="7">
        <f>+AE37</f>
        <v>168749</v>
      </c>
      <c r="AG43" s="40">
        <v>133184.57</v>
      </c>
      <c r="BC43" s="40"/>
      <c r="BD43" s="25"/>
      <c r="BE43" s="25"/>
      <c r="BF43" s="25"/>
      <c r="BG43" s="41"/>
      <c r="BK43" s="7"/>
      <c r="BO43" s="7"/>
    </row>
    <row r="44" spans="2:67" ht="7.5" customHeight="1" thickBot="1">
      <c r="B44" s="6"/>
      <c r="C44" s="148"/>
      <c r="D44" s="6"/>
      <c r="E44" s="25"/>
      <c r="F44" s="97"/>
      <c r="G44" s="25"/>
      <c r="H44" s="25"/>
      <c r="I44" s="25"/>
      <c r="J44" s="97"/>
      <c r="K44" s="25"/>
      <c r="L44" s="25"/>
      <c r="M44" s="25"/>
      <c r="N44" s="25"/>
      <c r="O44" s="25"/>
      <c r="P44" s="25"/>
      <c r="Q44" s="74"/>
      <c r="R44" s="25"/>
      <c r="S44" s="25"/>
      <c r="T44" s="25"/>
      <c r="U44" s="97"/>
      <c r="V44" s="101"/>
      <c r="W44" s="101"/>
      <c r="X44" s="101"/>
      <c r="Y44" s="99"/>
      <c r="AC44" s="81"/>
      <c r="AG44" s="97"/>
      <c r="BC44" s="40"/>
      <c r="BD44" s="25"/>
      <c r="BE44" s="25"/>
      <c r="BF44" s="25"/>
      <c r="BG44" s="41"/>
      <c r="BK44" s="7"/>
      <c r="BO44" s="7"/>
    </row>
    <row r="45" spans="1:67" ht="73.5" customHeight="1">
      <c r="A45" s="123" t="s">
        <v>92</v>
      </c>
      <c r="B45" s="6"/>
      <c r="C45" s="151" t="s">
        <v>93</v>
      </c>
      <c r="D45" s="6"/>
      <c r="E45" s="25"/>
      <c r="F45" s="54"/>
      <c r="G45" s="25"/>
      <c r="H45" s="25"/>
      <c r="I45" s="25"/>
      <c r="J45" s="54"/>
      <c r="K45" s="25"/>
      <c r="L45" s="25"/>
      <c r="M45" s="25"/>
      <c r="N45" s="25"/>
      <c r="O45" s="25"/>
      <c r="P45" s="25"/>
      <c r="Q45" s="25"/>
      <c r="R45" s="25"/>
      <c r="S45" s="25"/>
      <c r="T45" s="25"/>
      <c r="U45" s="51"/>
      <c r="V45" s="101"/>
      <c r="W45" s="101"/>
      <c r="X45" s="101"/>
      <c r="Y45" s="52"/>
      <c r="AC45" s="50"/>
      <c r="AG45" s="51"/>
      <c r="BC45" s="51">
        <f>+BC37*1000/272752645*100</f>
        <v>146.25302717046063</v>
      </c>
      <c r="BD45" s="25"/>
      <c r="BE45" s="25"/>
      <c r="BF45" s="25"/>
      <c r="BG45" s="52">
        <f>+BG37*1000/272752645*100</f>
        <v>14.780791584990864</v>
      </c>
      <c r="BK45" s="9">
        <f>+BK37*1000/272752645*100</f>
        <v>-5.018099824476495</v>
      </c>
      <c r="BO45" s="9">
        <v>19.79889140946736</v>
      </c>
    </row>
    <row r="46" spans="1:63" ht="30" customHeight="1">
      <c r="A46" s="125" t="s">
        <v>94</v>
      </c>
      <c r="B46" s="6"/>
      <c r="C46" s="25" t="s">
        <v>138</v>
      </c>
      <c r="D46" s="6"/>
      <c r="E46" s="25"/>
      <c r="F46" s="117">
        <f>(+F37*1000/272752645)*100</f>
        <v>13.03907795284625</v>
      </c>
      <c r="G46" s="75"/>
      <c r="H46" s="75"/>
      <c r="I46" s="25"/>
      <c r="J46" s="157">
        <f>'[2]Consol PL'!$F46</f>
        <v>8.30092775085646</v>
      </c>
      <c r="K46" s="75"/>
      <c r="L46" s="75"/>
      <c r="M46" s="161">
        <f>ROUND((F46-J46)/J46*100,0)</f>
        <v>57</v>
      </c>
      <c r="N46" s="75"/>
      <c r="O46" s="75"/>
      <c r="P46" s="75"/>
      <c r="Q46" s="75"/>
      <c r="R46" s="75"/>
      <c r="S46" s="75"/>
      <c r="T46" s="75"/>
      <c r="U46" s="117">
        <f>(+U37*1000/272752645)*100</f>
        <v>61.86887756853834</v>
      </c>
      <c r="V46" s="119"/>
      <c r="W46" s="119"/>
      <c r="X46" s="119"/>
      <c r="Y46" s="75">
        <v>14.8</v>
      </c>
      <c r="Z46" s="77"/>
      <c r="AA46" s="77"/>
      <c r="AC46" s="76">
        <v>13.3</v>
      </c>
      <c r="AG46" s="118">
        <v>48.8</v>
      </c>
      <c r="BC46" s="24"/>
      <c r="BD46" s="25"/>
      <c r="BE46" s="25"/>
      <c r="BF46" s="25"/>
      <c r="BG46" s="24"/>
      <c r="BK46" s="29"/>
    </row>
    <row r="47" spans="1:59" ht="30" customHeight="1">
      <c r="A47" s="125" t="s">
        <v>95</v>
      </c>
      <c r="B47" s="6"/>
      <c r="C47" s="25" t="s">
        <v>137</v>
      </c>
      <c r="D47" s="13"/>
      <c r="E47" s="25"/>
      <c r="F47" s="120" t="s">
        <v>43</v>
      </c>
      <c r="G47" s="25"/>
      <c r="H47" s="25"/>
      <c r="I47" s="25"/>
      <c r="J47" s="120" t="s">
        <v>43</v>
      </c>
      <c r="K47" s="25"/>
      <c r="L47" s="25"/>
      <c r="M47" s="25"/>
      <c r="N47" s="25"/>
      <c r="O47" s="25"/>
      <c r="P47" s="25"/>
      <c r="Q47" s="25"/>
      <c r="R47" s="25"/>
      <c r="S47" s="25"/>
      <c r="T47" s="25"/>
      <c r="U47" s="121" t="s">
        <v>43</v>
      </c>
      <c r="V47" s="101"/>
      <c r="W47" s="101"/>
      <c r="X47" s="101"/>
      <c r="Y47" s="75">
        <v>14.8</v>
      </c>
      <c r="AC47" s="94" t="s">
        <v>43</v>
      </c>
      <c r="AG47" s="121" t="s">
        <v>43</v>
      </c>
      <c r="BC47" s="25"/>
      <c r="BD47" s="25"/>
      <c r="BE47" s="25"/>
      <c r="BF47" s="25"/>
      <c r="BG47" s="25"/>
    </row>
    <row r="48" spans="2:67" ht="21" customHeight="1">
      <c r="B48" s="6"/>
      <c r="D48" s="6"/>
      <c r="E48" s="25"/>
      <c r="F48" s="25"/>
      <c r="G48" s="25"/>
      <c r="H48" s="25"/>
      <c r="I48" s="25"/>
      <c r="J48" s="25"/>
      <c r="K48" s="25"/>
      <c r="L48" s="25"/>
      <c r="M48" s="25"/>
      <c r="N48" s="25"/>
      <c r="O48" s="25"/>
      <c r="P48" s="25"/>
      <c r="Q48" s="25"/>
      <c r="R48" s="25"/>
      <c r="S48" s="25"/>
      <c r="T48" s="25"/>
      <c r="U48" s="54"/>
      <c r="V48" s="101"/>
      <c r="W48" s="101"/>
      <c r="X48" s="101"/>
      <c r="Y48" s="25"/>
      <c r="AC48" s="53"/>
      <c r="AG48" s="54"/>
      <c r="BC48" s="54">
        <f>U48+Y48</f>
        <v>0</v>
      </c>
      <c r="BD48" s="25"/>
      <c r="BE48" s="25"/>
      <c r="BF48" s="25"/>
      <c r="BG48" s="25">
        <f>664</f>
        <v>664</v>
      </c>
      <c r="BK48" s="1">
        <f>BG48-BO48</f>
        <v>-8288</v>
      </c>
      <c r="BO48" s="1">
        <v>8952</v>
      </c>
    </row>
    <row r="49" spans="2:67" ht="24" customHeight="1">
      <c r="B49" s="6"/>
      <c r="D49" s="6"/>
      <c r="E49" s="25"/>
      <c r="F49" s="25"/>
      <c r="G49" s="25"/>
      <c r="H49" s="25"/>
      <c r="I49" s="25"/>
      <c r="J49" s="25"/>
      <c r="K49" s="25"/>
      <c r="L49" s="25"/>
      <c r="M49" s="25"/>
      <c r="N49" s="25"/>
      <c r="O49" s="25"/>
      <c r="P49" s="25"/>
      <c r="Q49" s="25"/>
      <c r="R49" s="25"/>
      <c r="S49" s="25"/>
      <c r="T49" s="25"/>
      <c r="U49" s="105"/>
      <c r="V49" s="98"/>
      <c r="W49" s="98"/>
      <c r="X49" s="98"/>
      <c r="Y49" s="122"/>
      <c r="AG49" s="105"/>
      <c r="AI49" s="180"/>
      <c r="BC49" s="55">
        <f>U49+Y49</f>
        <v>0</v>
      </c>
      <c r="BD49" s="25"/>
      <c r="BE49" s="25"/>
      <c r="BF49" s="25"/>
      <c r="BG49" s="25">
        <v>1600</v>
      </c>
      <c r="BK49" s="56">
        <f>BG49-BO49</f>
        <v>-900</v>
      </c>
      <c r="BO49" s="1">
        <v>2500</v>
      </c>
    </row>
    <row r="50" spans="2:67" ht="24.75" customHeight="1">
      <c r="B50" s="167" t="s">
        <v>7</v>
      </c>
      <c r="C50" s="167"/>
      <c r="D50" s="168"/>
      <c r="E50" s="169"/>
      <c r="F50" s="170">
        <f>AC50-AG50</f>
        <v>48235</v>
      </c>
      <c r="G50" s="171"/>
      <c r="H50" s="25"/>
      <c r="I50" s="169"/>
      <c r="J50" s="170">
        <f>AG50-AI50</f>
        <v>51115</v>
      </c>
      <c r="K50" s="171"/>
      <c r="L50" s="163" t="s">
        <v>204</v>
      </c>
      <c r="M50" s="161">
        <f>ROUND((F50-J50)/J50*100,0)*-1</f>
        <v>6</v>
      </c>
      <c r="N50" s="25"/>
      <c r="O50" s="25"/>
      <c r="P50" s="25"/>
      <c r="Q50" s="25"/>
      <c r="R50" s="25"/>
      <c r="S50" s="25"/>
      <c r="T50" s="169"/>
      <c r="U50" s="170">
        <f>AE50</f>
        <v>291521</v>
      </c>
      <c r="V50" s="171"/>
      <c r="W50" s="101"/>
      <c r="X50" s="169"/>
      <c r="Y50" s="191">
        <v>186794</v>
      </c>
      <c r="Z50" s="171"/>
      <c r="AC50" s="40">
        <f>'[3]Op Profit'!$J$42</f>
        <v>141588</v>
      </c>
      <c r="AD50" s="40">
        <v>149933</v>
      </c>
      <c r="AE50" s="40">
        <f>SUM(AC50:AD50)</f>
        <v>291521</v>
      </c>
      <c r="AG50" s="175">
        <v>93353</v>
      </c>
      <c r="AH50" s="183"/>
      <c r="AI50" s="188">
        <v>42238</v>
      </c>
      <c r="BC50" s="45">
        <f>BC48-BC49</f>
        <v>0</v>
      </c>
      <c r="BD50" s="25"/>
      <c r="BE50" s="25"/>
      <c r="BF50" s="25"/>
      <c r="BG50" s="46">
        <f>BG48-BG49</f>
        <v>-936</v>
      </c>
      <c r="BK50" s="39">
        <v>-18863</v>
      </c>
      <c r="BO50" s="39">
        <v>6452</v>
      </c>
    </row>
    <row r="51" spans="2:67" ht="22.5" customHeight="1">
      <c r="B51" s="167" t="s">
        <v>208</v>
      </c>
      <c r="C51" s="167"/>
      <c r="D51" s="168"/>
      <c r="E51" s="172"/>
      <c r="F51" s="173">
        <f>AC51-AG51</f>
        <v>1403</v>
      </c>
      <c r="G51" s="174"/>
      <c r="H51" s="25"/>
      <c r="I51" s="172"/>
      <c r="J51" s="173">
        <f>AG51-AI51</f>
        <v>-15713</v>
      </c>
      <c r="K51" s="174"/>
      <c r="L51" s="163" t="s">
        <v>204</v>
      </c>
      <c r="M51" s="161">
        <f>ROUND((F51-J51)/J51*100,0)*-1</f>
        <v>109</v>
      </c>
      <c r="N51" s="25"/>
      <c r="O51" s="25"/>
      <c r="P51" s="25"/>
      <c r="Q51" s="25"/>
      <c r="R51" s="25"/>
      <c r="S51" s="25"/>
      <c r="T51" s="172"/>
      <c r="U51" s="173">
        <f>AE51</f>
        <v>-50420</v>
      </c>
      <c r="V51" s="174"/>
      <c r="W51" s="101"/>
      <c r="X51" s="172"/>
      <c r="Y51" s="192">
        <v>-40519</v>
      </c>
      <c r="Z51" s="174"/>
      <c r="AC51" s="100">
        <f>'[3]Op Profit'!$J$55</f>
        <v>-17384</v>
      </c>
      <c r="AD51" s="100">
        <v>-33036</v>
      </c>
      <c r="AE51" s="100">
        <f aca="true" t="shared" si="1" ref="AE51:AE56">SUM(AC51:AD51)</f>
        <v>-50420</v>
      </c>
      <c r="AG51" s="176">
        <v>-18787</v>
      </c>
      <c r="AH51" s="180"/>
      <c r="AI51" s="185">
        <v>-3074</v>
      </c>
      <c r="BC51" s="54">
        <f>U51+Y51</f>
        <v>-90939</v>
      </c>
      <c r="BD51" s="25"/>
      <c r="BE51" s="25"/>
      <c r="BF51" s="25"/>
      <c r="BG51" s="25">
        <v>4910</v>
      </c>
      <c r="BK51" s="1">
        <f>BG51-BO51</f>
        <v>0</v>
      </c>
      <c r="BO51" s="1">
        <v>4910</v>
      </c>
    </row>
    <row r="52" spans="2:63" ht="21.75" customHeight="1">
      <c r="B52" s="167" t="s">
        <v>209</v>
      </c>
      <c r="C52" s="167"/>
      <c r="D52" s="168"/>
      <c r="E52" s="172"/>
      <c r="F52" s="173">
        <f>AC52-AG52</f>
        <v>4737</v>
      </c>
      <c r="G52" s="174"/>
      <c r="H52" s="25"/>
      <c r="I52" s="172"/>
      <c r="J52" s="173">
        <f>AG52-AI52</f>
        <v>9948</v>
      </c>
      <c r="K52" s="174"/>
      <c r="L52" s="163" t="s">
        <v>204</v>
      </c>
      <c r="M52" s="161">
        <f>ROUND((F52-J52)/J52*100,0)*-1</f>
        <v>52</v>
      </c>
      <c r="N52" s="25"/>
      <c r="O52" s="25"/>
      <c r="P52" s="25"/>
      <c r="Q52" s="25"/>
      <c r="R52" s="25"/>
      <c r="S52" s="25"/>
      <c r="T52" s="172"/>
      <c r="U52" s="173">
        <f>AE52</f>
        <v>27177</v>
      </c>
      <c r="V52" s="174"/>
      <c r="X52" s="172"/>
      <c r="Y52" s="192">
        <v>13001</v>
      </c>
      <c r="Z52" s="174"/>
      <c r="AC52" s="181">
        <f>'[3]Op Profit'!$J$72</f>
        <v>16299</v>
      </c>
      <c r="AD52" s="181">
        <v>10878</v>
      </c>
      <c r="AE52" s="181">
        <f t="shared" si="1"/>
        <v>27177</v>
      </c>
      <c r="AG52" s="177">
        <v>11562</v>
      </c>
      <c r="AH52" s="180"/>
      <c r="AI52" s="186">
        <v>1614</v>
      </c>
      <c r="BC52" s="54">
        <v>9819</v>
      </c>
      <c r="BD52" s="25"/>
      <c r="BE52" s="25"/>
      <c r="BF52" s="25"/>
      <c r="BG52" s="25">
        <v>0</v>
      </c>
      <c r="BK52" s="1">
        <f>BG52-BO52</f>
        <v>0</v>
      </c>
    </row>
    <row r="53" spans="2:67" ht="24" customHeight="1" thickBot="1">
      <c r="B53" s="167" t="s">
        <v>8</v>
      </c>
      <c r="C53" s="167"/>
      <c r="D53" s="168"/>
      <c r="E53" s="172"/>
      <c r="F53" s="173">
        <f>AC53-AG53</f>
        <v>4364</v>
      </c>
      <c r="G53" s="174"/>
      <c r="H53" s="25"/>
      <c r="I53" s="172"/>
      <c r="J53" s="173">
        <f>AG53-AI53</f>
        <v>5835</v>
      </c>
      <c r="K53" s="174"/>
      <c r="L53" s="163" t="s">
        <v>204</v>
      </c>
      <c r="M53" s="161">
        <f>ROUND((F53-J53)/J53*100,0)*-1</f>
        <v>25</v>
      </c>
      <c r="N53" s="25"/>
      <c r="O53" s="25"/>
      <c r="P53" s="25"/>
      <c r="Q53" s="25"/>
      <c r="R53" s="25"/>
      <c r="S53" s="25"/>
      <c r="T53" s="172"/>
      <c r="U53" s="173">
        <f>AE53</f>
        <v>20149</v>
      </c>
      <c r="V53" s="174"/>
      <c r="W53" s="180"/>
      <c r="X53" s="172"/>
      <c r="Y53" s="192">
        <v>7681</v>
      </c>
      <c r="Z53" s="174"/>
      <c r="AC53" s="181">
        <f>'[3]Op Profit'!$J$97</f>
        <v>13110</v>
      </c>
      <c r="AD53" s="181">
        <v>7039</v>
      </c>
      <c r="AE53" s="181">
        <f t="shared" si="1"/>
        <v>20149</v>
      </c>
      <c r="AG53" s="177">
        <v>8746</v>
      </c>
      <c r="AH53" s="180"/>
      <c r="AI53" s="186">
        <v>2911</v>
      </c>
      <c r="BC53" s="54">
        <f>U53+Y53</f>
        <v>27830</v>
      </c>
      <c r="BD53" s="25"/>
      <c r="BE53" s="25"/>
      <c r="BF53" s="25"/>
      <c r="BG53" s="25">
        <v>9819</v>
      </c>
      <c r="BK53" s="1">
        <f>BG53-BO53</f>
        <v>9819</v>
      </c>
      <c r="BO53" s="57"/>
    </row>
    <row r="54" spans="2:67" ht="26.25" customHeight="1" thickBot="1" thickTop="1">
      <c r="B54" s="167" t="s">
        <v>210</v>
      </c>
      <c r="C54" s="167"/>
      <c r="D54" s="168"/>
      <c r="E54" s="172"/>
      <c r="F54" s="173">
        <f>AC54-AG54</f>
        <v>-530.5</v>
      </c>
      <c r="G54" s="174"/>
      <c r="H54" s="25"/>
      <c r="I54" s="172"/>
      <c r="J54" s="173">
        <f>AG54-AI54</f>
        <v>-1844</v>
      </c>
      <c r="K54" s="174"/>
      <c r="L54" s="163" t="s">
        <v>204</v>
      </c>
      <c r="M54" s="161">
        <f>ROUND((F54-J54)/J54*100,0)*-1</f>
        <v>71</v>
      </c>
      <c r="N54" s="25"/>
      <c r="O54" s="25"/>
      <c r="P54" s="25"/>
      <c r="Q54" s="25"/>
      <c r="R54" s="25"/>
      <c r="S54" s="25"/>
      <c r="T54" s="172"/>
      <c r="U54" s="173">
        <f>AE54</f>
        <v>-2083.5</v>
      </c>
      <c r="V54" s="174"/>
      <c r="W54" s="180"/>
      <c r="X54" s="172"/>
      <c r="Y54" s="192">
        <v>-3393</v>
      </c>
      <c r="Z54" s="174"/>
      <c r="AC54" s="181">
        <f>'[3]Op Profit'!$J$135</f>
        <v>-2580.5</v>
      </c>
      <c r="AD54" s="181">
        <v>497</v>
      </c>
      <c r="AE54" s="181">
        <f>SUM(AC54:AD54)</f>
        <v>-2083.5</v>
      </c>
      <c r="AG54" s="179">
        <v>-2050</v>
      </c>
      <c r="AH54" s="78"/>
      <c r="AI54" s="186">
        <v>-206</v>
      </c>
      <c r="BC54" s="58">
        <f>BC50-BC51-BC53-BC52</f>
        <v>53290</v>
      </c>
      <c r="BD54" s="25"/>
      <c r="BE54" s="25"/>
      <c r="BF54" s="25"/>
      <c r="BG54" s="59">
        <f>BG50-BG51-BG53-BG52</f>
        <v>-15665</v>
      </c>
      <c r="BK54" s="57">
        <f>BK50-BK51-BK53-BK52</f>
        <v>-28682</v>
      </c>
      <c r="BO54" s="57">
        <f>BO50-BO51-BO53-BO52</f>
        <v>1542</v>
      </c>
    </row>
    <row r="55" spans="2:59" ht="21.75" thickBot="1" thickTop="1">
      <c r="B55" s="167"/>
      <c r="C55" s="167"/>
      <c r="D55" s="168"/>
      <c r="E55" s="172"/>
      <c r="F55" s="173"/>
      <c r="G55" s="174"/>
      <c r="H55" s="25"/>
      <c r="I55" s="172"/>
      <c r="J55" s="173"/>
      <c r="K55" s="174"/>
      <c r="L55" s="163"/>
      <c r="M55" s="25"/>
      <c r="N55" s="25"/>
      <c r="O55" s="25"/>
      <c r="P55" s="25"/>
      <c r="Q55" s="25"/>
      <c r="R55" s="25"/>
      <c r="S55" s="25"/>
      <c r="T55" s="172"/>
      <c r="U55" s="173"/>
      <c r="V55" s="174"/>
      <c r="W55" s="180"/>
      <c r="X55" s="172"/>
      <c r="Y55" s="173"/>
      <c r="Z55" s="174"/>
      <c r="AC55" s="62">
        <f>SUM(AC50:AC54)</f>
        <v>151032.5</v>
      </c>
      <c r="AD55" s="62">
        <f>SUM(AD50:AD54)</f>
        <v>135311</v>
      </c>
      <c r="AE55" s="62">
        <f>SUM(AE50:AE54)</f>
        <v>286343.5</v>
      </c>
      <c r="AG55" s="178">
        <f>SUM(AG50:AG54)</f>
        <v>92824</v>
      </c>
      <c r="AH55" s="184"/>
      <c r="AI55" s="187">
        <f>SUM(AI50:AI54)</f>
        <v>43483</v>
      </c>
      <c r="BC55" s="54"/>
      <c r="BD55" s="25"/>
      <c r="BE55" s="25"/>
      <c r="BF55" s="25"/>
      <c r="BG55" s="25"/>
    </row>
    <row r="56" spans="2:59" ht="29.25" customHeight="1">
      <c r="B56" s="6"/>
      <c r="C56" s="54"/>
      <c r="D56" s="65"/>
      <c r="E56" s="189"/>
      <c r="F56" s="60">
        <f>SUM(F50:F55)</f>
        <v>58208.5</v>
      </c>
      <c r="G56" s="190"/>
      <c r="H56" s="25"/>
      <c r="I56" s="189"/>
      <c r="J56" s="60">
        <f>SUM(J50:J55)</f>
        <v>49341</v>
      </c>
      <c r="K56" s="190"/>
      <c r="L56" s="163" t="s">
        <v>207</v>
      </c>
      <c r="M56" s="161">
        <f>ROUND((F56-J56)/J56*100,0)</f>
        <v>18</v>
      </c>
      <c r="N56" s="25"/>
      <c r="O56" s="25"/>
      <c r="P56" s="25"/>
      <c r="Q56" s="25"/>
      <c r="R56" s="25"/>
      <c r="S56" s="25"/>
      <c r="T56" s="189"/>
      <c r="U56" s="60">
        <f>SUM(U50:U55)</f>
        <v>286343.5</v>
      </c>
      <c r="V56" s="190"/>
      <c r="X56" s="189"/>
      <c r="Y56" s="61">
        <f>SUM(Y50:Y55)</f>
        <v>163564</v>
      </c>
      <c r="Z56" s="190"/>
      <c r="AC56" s="182"/>
      <c r="AD56" s="182"/>
      <c r="AE56" s="182">
        <f t="shared" si="1"/>
        <v>0</v>
      </c>
      <c r="AG56" s="182"/>
      <c r="AH56" s="180"/>
      <c r="AI56" s="180"/>
      <c r="BC56" s="25"/>
      <c r="BD56" s="25"/>
      <c r="BE56" s="25"/>
      <c r="BF56" s="25"/>
      <c r="BG56" s="25"/>
    </row>
    <row r="57" spans="2:64" ht="20.25">
      <c r="B57" s="167"/>
      <c r="D57" s="25"/>
      <c r="E57" s="25"/>
      <c r="F57" s="25"/>
      <c r="G57" s="25"/>
      <c r="H57" s="25"/>
      <c r="I57" s="25"/>
      <c r="J57" s="25"/>
      <c r="K57" s="25"/>
      <c r="L57" s="25"/>
      <c r="M57" s="25"/>
      <c r="N57" s="25"/>
      <c r="O57" s="25"/>
      <c r="P57" s="25"/>
      <c r="Q57" s="25"/>
      <c r="R57" s="25"/>
      <c r="S57" s="38"/>
      <c r="T57" s="38"/>
      <c r="AC57" s="1"/>
      <c r="AD57" s="1"/>
      <c r="AE57" s="1"/>
      <c r="AF57" s="1"/>
      <c r="AG57" s="8"/>
      <c r="AH57" s="180"/>
      <c r="AI57" s="180"/>
      <c r="BC57" s="38"/>
      <c r="BD57" s="38"/>
      <c r="BE57" s="38"/>
      <c r="BF57" s="38"/>
      <c r="BG57" s="25"/>
      <c r="BK57" s="8"/>
      <c r="BL57" s="8"/>
    </row>
    <row r="58" spans="4:64" ht="20.25">
      <c r="D58" s="25"/>
      <c r="E58" s="25"/>
      <c r="F58" s="25"/>
      <c r="G58" s="25"/>
      <c r="H58" s="25"/>
      <c r="I58" s="25"/>
      <c r="J58" s="25"/>
      <c r="K58" s="25"/>
      <c r="L58" s="25"/>
      <c r="M58" s="25"/>
      <c r="N58" s="25"/>
      <c r="O58" s="25"/>
      <c r="P58" s="25"/>
      <c r="Q58" s="25"/>
      <c r="R58" s="25"/>
      <c r="S58" s="38"/>
      <c r="T58" s="38"/>
      <c r="AC58" s="1"/>
      <c r="AD58" s="1"/>
      <c r="AE58" s="1"/>
      <c r="AF58" s="1"/>
      <c r="AG58" s="8"/>
      <c r="AH58" s="180"/>
      <c r="AI58" s="180"/>
      <c r="BC58" s="38"/>
      <c r="BD58" s="38"/>
      <c r="BE58" s="38"/>
      <c r="BF58" s="38"/>
      <c r="BG58" s="25"/>
      <c r="BK58" s="8"/>
      <c r="BL58" s="8"/>
    </row>
    <row r="59" spans="4:64" ht="20.25">
      <c r="D59" s="25"/>
      <c r="E59" s="25"/>
      <c r="F59" s="25"/>
      <c r="G59" s="25"/>
      <c r="H59" s="25"/>
      <c r="I59" s="25"/>
      <c r="J59" s="25"/>
      <c r="K59" s="25"/>
      <c r="L59" s="25"/>
      <c r="M59" s="25"/>
      <c r="N59" s="25"/>
      <c r="O59" s="25"/>
      <c r="P59" s="25"/>
      <c r="Q59" s="25"/>
      <c r="R59" s="25"/>
      <c r="S59" s="38"/>
      <c r="T59" s="38"/>
      <c r="BC59" s="38"/>
      <c r="BD59" s="38"/>
      <c r="BE59" s="38"/>
      <c r="BF59" s="38"/>
      <c r="BG59" s="25"/>
      <c r="BK59" s="8"/>
      <c r="BL59" s="8"/>
    </row>
    <row r="60" spans="4:64" ht="20.25">
      <c r="D60" s="25"/>
      <c r="E60" s="25"/>
      <c r="F60" s="25"/>
      <c r="G60" s="25"/>
      <c r="H60" s="25"/>
      <c r="I60" s="25"/>
      <c r="J60" s="25"/>
      <c r="K60" s="25"/>
      <c r="L60" s="25"/>
      <c r="M60" s="25"/>
      <c r="N60" s="25"/>
      <c r="O60" s="25"/>
      <c r="P60" s="25"/>
      <c r="Q60" s="25"/>
      <c r="R60" s="25"/>
      <c r="S60" s="38"/>
      <c r="T60" s="38"/>
      <c r="BC60" s="38"/>
      <c r="BD60" s="38"/>
      <c r="BE60" s="38"/>
      <c r="BF60" s="38"/>
      <c r="BG60" s="25"/>
      <c r="BK60" s="8"/>
      <c r="BL60" s="8"/>
    </row>
    <row r="61" spans="4:64" ht="20.25">
      <c r="D61" s="25"/>
      <c r="E61" s="25"/>
      <c r="F61" s="25"/>
      <c r="G61" s="25"/>
      <c r="H61" s="25"/>
      <c r="I61" s="25"/>
      <c r="J61" s="25"/>
      <c r="K61" s="25"/>
      <c r="L61" s="25"/>
      <c r="M61" s="25"/>
      <c r="N61" s="25"/>
      <c r="O61" s="25"/>
      <c r="P61" s="25"/>
      <c r="Q61" s="25"/>
      <c r="R61" s="25"/>
      <c r="S61" s="38"/>
      <c r="T61" s="38"/>
      <c r="BC61" s="38"/>
      <c r="BD61" s="38"/>
      <c r="BE61" s="38"/>
      <c r="BF61" s="38"/>
      <c r="BG61" s="25"/>
      <c r="BK61" s="8"/>
      <c r="BL61" s="8"/>
    </row>
    <row r="62" spans="4:64" ht="20.25">
      <c r="D62" s="25"/>
      <c r="E62" s="25"/>
      <c r="F62" s="25"/>
      <c r="G62" s="25"/>
      <c r="H62" s="25"/>
      <c r="I62" s="25"/>
      <c r="J62" s="25"/>
      <c r="K62" s="25"/>
      <c r="L62" s="25"/>
      <c r="M62" s="25"/>
      <c r="N62" s="25"/>
      <c r="O62" s="25"/>
      <c r="P62" s="25"/>
      <c r="Q62" s="25"/>
      <c r="R62" s="25"/>
      <c r="S62" s="38"/>
      <c r="T62" s="38"/>
      <c r="BC62" s="38"/>
      <c r="BD62" s="38"/>
      <c r="BE62" s="38"/>
      <c r="BF62" s="38"/>
      <c r="BG62" s="25"/>
      <c r="BK62" s="8"/>
      <c r="BL62" s="8"/>
    </row>
    <row r="63" spans="4:64" ht="20.25">
      <c r="D63" s="25"/>
      <c r="E63" s="25"/>
      <c r="F63" s="25"/>
      <c r="G63" s="25"/>
      <c r="H63" s="25"/>
      <c r="I63" s="25"/>
      <c r="J63" s="25"/>
      <c r="K63" s="25"/>
      <c r="L63" s="25"/>
      <c r="M63" s="25"/>
      <c r="N63" s="25"/>
      <c r="O63" s="25"/>
      <c r="P63" s="25"/>
      <c r="Q63" s="25"/>
      <c r="R63" s="25"/>
      <c r="S63" s="38"/>
      <c r="T63" s="38"/>
      <c r="BC63" s="38"/>
      <c r="BD63" s="38"/>
      <c r="BE63" s="38"/>
      <c r="BF63" s="38"/>
      <c r="BG63" s="25"/>
      <c r="BK63" s="8"/>
      <c r="BL63" s="8"/>
    </row>
    <row r="64" spans="4:64" ht="20.25">
      <c r="D64" s="25"/>
      <c r="E64" s="25"/>
      <c r="F64" s="25"/>
      <c r="G64" s="25"/>
      <c r="H64" s="25"/>
      <c r="I64" s="25"/>
      <c r="J64" s="25"/>
      <c r="K64" s="25"/>
      <c r="L64" s="25"/>
      <c r="M64" s="25"/>
      <c r="N64" s="25"/>
      <c r="O64" s="25"/>
      <c r="P64" s="25"/>
      <c r="Q64" s="25"/>
      <c r="R64" s="25"/>
      <c r="S64" s="38"/>
      <c r="T64" s="38"/>
      <c r="BC64" s="38"/>
      <c r="BD64" s="38"/>
      <c r="BE64" s="38"/>
      <c r="BF64" s="38"/>
      <c r="BG64" s="25"/>
      <c r="BK64" s="8"/>
      <c r="BL64" s="8"/>
    </row>
    <row r="65" spans="19:64" ht="20.25">
      <c r="S65" s="8"/>
      <c r="T65" s="8"/>
      <c r="BC65" s="8"/>
      <c r="BD65" s="8"/>
      <c r="BE65" s="8"/>
      <c r="BF65" s="8"/>
      <c r="BK65" s="8"/>
      <c r="BL65" s="8"/>
    </row>
    <row r="66" spans="19:64" ht="20.25">
      <c r="S66" s="8"/>
      <c r="T66" s="8"/>
      <c r="BC66" s="8"/>
      <c r="BD66" s="8"/>
      <c r="BE66" s="8"/>
      <c r="BF66" s="8"/>
      <c r="BK66" s="8"/>
      <c r="BL66" s="8"/>
    </row>
    <row r="67" spans="19:64" ht="20.25">
      <c r="S67" s="8"/>
      <c r="T67" s="8"/>
      <c r="BC67" s="8"/>
      <c r="BD67" s="8"/>
      <c r="BE67" s="8"/>
      <c r="BF67" s="8"/>
      <c r="BK67" s="8"/>
      <c r="BL67" s="8"/>
    </row>
  </sheetData>
  <mergeCells count="24">
    <mergeCell ref="E12:G12"/>
    <mergeCell ref="T12:V12"/>
    <mergeCell ref="X12:Z12"/>
    <mergeCell ref="E13:G13"/>
    <mergeCell ref="T13:V13"/>
    <mergeCell ref="X13:Z13"/>
    <mergeCell ref="I12:K12"/>
    <mergeCell ref="I13:K13"/>
    <mergeCell ref="T10:V10"/>
    <mergeCell ref="X10:Z10"/>
    <mergeCell ref="E11:G11"/>
    <mergeCell ref="T11:V11"/>
    <mergeCell ref="X11:Z11"/>
    <mergeCell ref="I11:K11"/>
    <mergeCell ref="BF8:BG8"/>
    <mergeCell ref="E9:G9"/>
    <mergeCell ref="T9:V9"/>
    <mergeCell ref="X9:Z9"/>
    <mergeCell ref="I9:K9"/>
    <mergeCell ref="A1:AA1"/>
    <mergeCell ref="A3:AA3"/>
    <mergeCell ref="A5:AA5"/>
    <mergeCell ref="F8:Q8"/>
    <mergeCell ref="U8:Y8"/>
  </mergeCells>
  <printOptions/>
  <pageMargins left="1" right="0.5" top="1" bottom="1" header="0.5" footer="0.5"/>
  <pageSetup horizontalDpi="300" verticalDpi="300" orientation="portrait" scale="44" r:id="rId1"/>
</worksheet>
</file>

<file path=xl/worksheets/sheet2.xml><?xml version="1.0" encoding="utf-8"?>
<worksheet xmlns="http://schemas.openxmlformats.org/spreadsheetml/2006/main" xmlns:r="http://schemas.openxmlformats.org/officeDocument/2006/relationships">
  <dimension ref="A1:S95"/>
  <sheetViews>
    <sheetView showZeros="0" tabSelected="1" view="pageBreakPreview" zoomScale="75" zoomScaleNormal="75" zoomScaleSheetLayoutView="75" workbookViewId="0" topLeftCell="A1">
      <selection activeCell="F10" sqref="F10"/>
    </sheetView>
  </sheetViews>
  <sheetFormatPr defaultColWidth="8.77734375" defaultRowHeight="15"/>
  <cols>
    <col min="1" max="1" width="5.4453125" style="196" customWidth="1"/>
    <col min="2" max="2" width="1.77734375" style="194" customWidth="1"/>
    <col min="3" max="3" width="24.21484375" style="194" customWidth="1"/>
    <col min="4" max="4" width="1.5625" style="194" customWidth="1"/>
    <col min="5" max="5" width="0.78125" style="194" customWidth="1"/>
    <col min="6" max="6" width="7.6640625" style="194" customWidth="1"/>
    <col min="7" max="7" width="0.88671875" style="194" customWidth="1"/>
    <col min="8" max="8" width="1.5625" style="194" customWidth="1"/>
    <col min="9" max="9" width="0.78125" style="194" customWidth="1"/>
    <col min="10" max="10" width="8.99609375" style="194" customWidth="1"/>
    <col min="11" max="11" width="0.88671875" style="194" customWidth="1"/>
    <col min="12" max="12" width="1.66796875" style="194" customWidth="1"/>
    <col min="13" max="13" width="1.2265625" style="194" customWidth="1"/>
    <col min="14" max="14" width="9.4453125" style="193" customWidth="1"/>
    <col min="15" max="15" width="0.78125" style="193" customWidth="1"/>
    <col min="16" max="16" width="1.66796875" style="193" customWidth="1"/>
    <col min="17" max="17" width="0.88671875" style="193" customWidth="1"/>
    <col min="18" max="18" width="8.4453125" style="193" customWidth="1"/>
    <col min="19" max="19" width="0.671875" style="193" customWidth="1"/>
    <col min="20" max="16384" width="5.6640625" style="194" customWidth="1"/>
  </cols>
  <sheetData>
    <row r="1" spans="1:19" ht="24.75" customHeight="1">
      <c r="A1" s="468" t="s">
        <v>0</v>
      </c>
      <c r="B1" s="468"/>
      <c r="C1" s="468"/>
      <c r="D1" s="468"/>
      <c r="E1" s="468"/>
      <c r="F1" s="468"/>
      <c r="G1" s="468"/>
      <c r="H1" s="468"/>
      <c r="I1" s="468"/>
      <c r="J1" s="468"/>
      <c r="K1" s="468"/>
      <c r="L1" s="468"/>
      <c r="M1" s="468"/>
      <c r="N1" s="468"/>
      <c r="O1" s="468"/>
      <c r="P1" s="468"/>
      <c r="Q1" s="468"/>
      <c r="R1" s="468"/>
      <c r="S1" s="468"/>
    </row>
    <row r="2" spans="3:13" ht="12.75">
      <c r="C2" s="197"/>
      <c r="D2" s="197"/>
      <c r="E2" s="197"/>
      <c r="F2" s="197"/>
      <c r="G2" s="197"/>
      <c r="H2" s="197"/>
      <c r="I2" s="197"/>
      <c r="J2" s="197"/>
      <c r="K2" s="197"/>
      <c r="L2" s="197"/>
      <c r="M2" s="197"/>
    </row>
    <row r="3" spans="1:19" ht="14.25" customHeight="1">
      <c r="A3" s="468" t="s">
        <v>139</v>
      </c>
      <c r="B3" s="468"/>
      <c r="C3" s="468"/>
      <c r="D3" s="468"/>
      <c r="E3" s="468"/>
      <c r="F3" s="468"/>
      <c r="G3" s="468"/>
      <c r="H3" s="468"/>
      <c r="I3" s="468"/>
      <c r="J3" s="468"/>
      <c r="K3" s="468"/>
      <c r="L3" s="468"/>
      <c r="M3" s="468"/>
      <c r="N3" s="468"/>
      <c r="O3" s="468"/>
      <c r="P3" s="468"/>
      <c r="Q3" s="468"/>
      <c r="R3" s="468"/>
      <c r="S3" s="468"/>
    </row>
    <row r="4" spans="3:13" ht="15" customHeight="1">
      <c r="C4" s="197"/>
      <c r="D4" s="197"/>
      <c r="E4" s="197"/>
      <c r="F4" s="197"/>
      <c r="G4" s="197"/>
      <c r="H4" s="198"/>
      <c r="I4" s="197"/>
      <c r="J4" s="197"/>
      <c r="K4" s="197"/>
      <c r="L4" s="197"/>
      <c r="M4" s="197"/>
    </row>
    <row r="5" spans="1:19" ht="15" customHeight="1">
      <c r="A5" s="468" t="s">
        <v>222</v>
      </c>
      <c r="B5" s="468"/>
      <c r="C5" s="468"/>
      <c r="D5" s="468"/>
      <c r="E5" s="468"/>
      <c r="F5" s="468"/>
      <c r="G5" s="468"/>
      <c r="H5" s="468"/>
      <c r="I5" s="468"/>
      <c r="J5" s="468"/>
      <c r="K5" s="468"/>
      <c r="L5" s="468"/>
      <c r="M5" s="468"/>
      <c r="N5" s="468"/>
      <c r="O5" s="468"/>
      <c r="P5" s="468"/>
      <c r="Q5" s="468"/>
      <c r="R5" s="468"/>
      <c r="S5" s="468"/>
    </row>
    <row r="6" spans="3:4" ht="12" customHeight="1">
      <c r="C6" s="200"/>
      <c r="D6" s="200"/>
    </row>
    <row r="8" spans="2:18" ht="12.75">
      <c r="B8" s="195"/>
      <c r="F8" s="468" t="s">
        <v>239</v>
      </c>
      <c r="G8" s="468"/>
      <c r="H8" s="468"/>
      <c r="I8" s="468"/>
      <c r="J8" s="468"/>
      <c r="L8" s="195"/>
      <c r="M8" s="201"/>
      <c r="N8" s="473" t="s">
        <v>253</v>
      </c>
      <c r="O8" s="473"/>
      <c r="P8" s="473"/>
      <c r="Q8" s="473"/>
      <c r="R8" s="473"/>
    </row>
    <row r="9" spans="1:19" ht="12.75">
      <c r="A9" s="202"/>
      <c r="B9" s="203"/>
      <c r="E9" s="468" t="s">
        <v>44</v>
      </c>
      <c r="F9" s="468"/>
      <c r="G9" s="468"/>
      <c r="H9" s="199"/>
      <c r="J9" s="199" t="s">
        <v>45</v>
      </c>
      <c r="K9" s="199"/>
      <c r="L9" s="203"/>
      <c r="M9" s="468" t="s">
        <v>44</v>
      </c>
      <c r="N9" s="468"/>
      <c r="O9" s="468"/>
      <c r="P9" s="194"/>
      <c r="Q9" s="468" t="s">
        <v>158</v>
      </c>
      <c r="R9" s="468"/>
      <c r="S9" s="468"/>
    </row>
    <row r="10" spans="1:19" ht="12.75">
      <c r="A10" s="202"/>
      <c r="B10" s="203"/>
      <c r="F10" s="199" t="s">
        <v>47</v>
      </c>
      <c r="G10" s="199"/>
      <c r="H10" s="199"/>
      <c r="J10" s="199" t="s">
        <v>46</v>
      </c>
      <c r="K10" s="199"/>
      <c r="L10" s="203"/>
      <c r="M10" s="468" t="s">
        <v>47</v>
      </c>
      <c r="N10" s="468"/>
      <c r="O10" s="468"/>
      <c r="P10" s="194"/>
      <c r="Q10" s="468" t="s">
        <v>159</v>
      </c>
      <c r="R10" s="468"/>
      <c r="S10" s="468"/>
    </row>
    <row r="11" spans="1:19" ht="15">
      <c r="A11" s="202"/>
      <c r="B11" s="203"/>
      <c r="E11" s="468" t="s">
        <v>211</v>
      </c>
      <c r="F11" s="468"/>
      <c r="G11" s="468"/>
      <c r="H11" s="199"/>
      <c r="J11" s="199" t="s">
        <v>241</v>
      </c>
      <c r="K11" s="199"/>
      <c r="L11" s="203"/>
      <c r="M11" s="471" t="s">
        <v>220</v>
      </c>
      <c r="N11" s="471"/>
      <c r="O11" s="471"/>
      <c r="P11" s="472"/>
      <c r="Q11" s="468" t="s">
        <v>171</v>
      </c>
      <c r="R11" s="468"/>
      <c r="S11" s="468"/>
    </row>
    <row r="12" spans="1:19" ht="12.75">
      <c r="A12" s="202"/>
      <c r="B12" s="203"/>
      <c r="E12" s="469" t="s">
        <v>198</v>
      </c>
      <c r="F12" s="470"/>
      <c r="G12" s="470"/>
      <c r="H12" s="205"/>
      <c r="J12" s="206" t="s">
        <v>240</v>
      </c>
      <c r="K12" s="205"/>
      <c r="L12" s="203"/>
      <c r="M12" s="469" t="s">
        <v>198</v>
      </c>
      <c r="N12" s="470"/>
      <c r="O12" s="470"/>
      <c r="P12" s="194"/>
      <c r="Q12" s="469" t="s">
        <v>141</v>
      </c>
      <c r="R12" s="470"/>
      <c r="S12" s="470"/>
    </row>
    <row r="13" spans="1:19" ht="12.75">
      <c r="A13" s="202"/>
      <c r="B13" s="203"/>
      <c r="E13" s="467" t="s">
        <v>4</v>
      </c>
      <c r="F13" s="467"/>
      <c r="G13" s="467"/>
      <c r="H13" s="198"/>
      <c r="J13" s="198" t="s">
        <v>4</v>
      </c>
      <c r="K13" s="198"/>
      <c r="L13" s="203"/>
      <c r="M13" s="467" t="s">
        <v>4</v>
      </c>
      <c r="N13" s="467"/>
      <c r="O13" s="467"/>
      <c r="P13" s="194"/>
      <c r="Q13" s="467" t="s">
        <v>4</v>
      </c>
      <c r="R13" s="467"/>
      <c r="S13" s="467"/>
    </row>
    <row r="14" spans="3:18" ht="12.75">
      <c r="C14" s="200"/>
      <c r="D14" s="200"/>
      <c r="N14" s="194"/>
      <c r="R14" s="194"/>
    </row>
    <row r="15" spans="1:18" ht="36" customHeight="1" thickBot="1">
      <c r="A15" s="207" t="s">
        <v>75</v>
      </c>
      <c r="C15" s="208" t="s">
        <v>5</v>
      </c>
      <c r="D15" s="200"/>
      <c r="F15" s="209">
        <v>206667</v>
      </c>
      <c r="G15" s="210"/>
      <c r="H15" s="210"/>
      <c r="J15" s="211" t="s">
        <v>242</v>
      </c>
      <c r="K15" s="210"/>
      <c r="L15" s="210"/>
      <c r="M15" s="210"/>
      <c r="N15" s="212">
        <v>1178535</v>
      </c>
      <c r="O15" s="213"/>
      <c r="P15" s="213"/>
      <c r="Q15" s="213"/>
      <c r="R15" s="214">
        <v>1062805</v>
      </c>
    </row>
    <row r="16" spans="3:18" ht="12" customHeight="1">
      <c r="C16" s="200"/>
      <c r="D16" s="200"/>
      <c r="F16" s="215"/>
      <c r="J16" s="215"/>
      <c r="N16" s="216"/>
      <c r="R16" s="217"/>
    </row>
    <row r="17" spans="1:18" ht="22.5" customHeight="1" thickBot="1">
      <c r="A17" s="207" t="s">
        <v>76</v>
      </c>
      <c r="C17" s="208" t="s">
        <v>73</v>
      </c>
      <c r="D17" s="200"/>
      <c r="F17" s="209">
        <v>-446</v>
      </c>
      <c r="J17" s="211" t="s">
        <v>242</v>
      </c>
      <c r="N17" s="212">
        <v>3093</v>
      </c>
      <c r="R17" s="214">
        <v>377</v>
      </c>
    </row>
    <row r="18" spans="1:18" ht="12" customHeight="1">
      <c r="A18" s="207"/>
      <c r="C18" s="200"/>
      <c r="D18" s="200"/>
      <c r="F18" s="215"/>
      <c r="J18" s="215"/>
      <c r="N18" s="216"/>
      <c r="R18" s="217"/>
    </row>
    <row r="19" spans="1:18" ht="22.5" customHeight="1" thickBot="1">
      <c r="A19" s="207" t="s">
        <v>77</v>
      </c>
      <c r="C19" s="455" t="s">
        <v>78</v>
      </c>
      <c r="D19" s="200"/>
      <c r="F19" s="209">
        <v>1297</v>
      </c>
      <c r="J19" s="211" t="s">
        <v>242</v>
      </c>
      <c r="N19" s="218">
        <v>15173</v>
      </c>
      <c r="R19" s="219">
        <v>8038</v>
      </c>
    </row>
    <row r="20" spans="6:18" ht="15.75" customHeight="1">
      <c r="F20" s="220"/>
      <c r="J20" s="220"/>
      <c r="N20" s="200"/>
      <c r="R20" s="208"/>
    </row>
    <row r="21" spans="1:19" ht="66.75" customHeight="1">
      <c r="A21" s="196" t="s">
        <v>79</v>
      </c>
      <c r="B21" s="221"/>
      <c r="C21" s="222" t="s">
        <v>160</v>
      </c>
      <c r="D21" s="223"/>
      <c r="E21" s="210"/>
      <c r="F21" s="215">
        <v>53678</v>
      </c>
      <c r="G21" s="210"/>
      <c r="H21" s="210"/>
      <c r="I21" s="210"/>
      <c r="J21" s="224" t="s">
        <v>242</v>
      </c>
      <c r="K21" s="210"/>
      <c r="L21" s="210"/>
      <c r="M21" s="210"/>
      <c r="N21" s="215">
        <v>330979</v>
      </c>
      <c r="O21" s="210"/>
      <c r="P21" s="213"/>
      <c r="Q21" s="210"/>
      <c r="R21" s="215">
        <v>229557</v>
      </c>
      <c r="S21" s="210"/>
    </row>
    <row r="22" spans="2:19" ht="22.5" customHeight="1">
      <c r="B22" s="221"/>
      <c r="C22" s="225" t="s">
        <v>164</v>
      </c>
      <c r="D22" s="223"/>
      <c r="E22" s="210"/>
      <c r="F22" s="215">
        <v>0</v>
      </c>
      <c r="G22" s="210"/>
      <c r="H22" s="210"/>
      <c r="I22" s="210"/>
      <c r="J22" s="215"/>
      <c r="K22" s="210"/>
      <c r="L22" s="210"/>
      <c r="M22" s="210"/>
      <c r="N22" s="215"/>
      <c r="O22" s="210"/>
      <c r="P22" s="213"/>
      <c r="Q22" s="210"/>
      <c r="R22" s="215"/>
      <c r="S22" s="210"/>
    </row>
    <row r="23" spans="1:19" ht="27" customHeight="1">
      <c r="A23" s="207" t="s">
        <v>80</v>
      </c>
      <c r="C23" s="194" t="s">
        <v>48</v>
      </c>
      <c r="E23" s="210"/>
      <c r="F23" s="215">
        <v>9448</v>
      </c>
      <c r="G23" s="210"/>
      <c r="H23" s="210"/>
      <c r="I23" s="210"/>
      <c r="J23" s="224" t="s">
        <v>242</v>
      </c>
      <c r="K23" s="210"/>
      <c r="L23" s="210"/>
      <c r="M23" s="210"/>
      <c r="N23" s="226">
        <v>71597</v>
      </c>
      <c r="O23" s="210"/>
      <c r="P23" s="213"/>
      <c r="Q23" s="210"/>
      <c r="R23" s="226">
        <v>64035</v>
      </c>
      <c r="S23" s="210"/>
    </row>
    <row r="24" spans="1:19" ht="18" customHeight="1">
      <c r="A24" s="207" t="s">
        <v>81</v>
      </c>
      <c r="C24" s="194" t="s">
        <v>129</v>
      </c>
      <c r="E24" s="210"/>
      <c r="F24" s="215">
        <v>3381</v>
      </c>
      <c r="G24" s="210"/>
      <c r="H24" s="210"/>
      <c r="I24" s="210"/>
      <c r="J24" s="224" t="s">
        <v>242</v>
      </c>
      <c r="K24" s="210"/>
      <c r="L24" s="210"/>
      <c r="M24" s="210"/>
      <c r="N24" s="226">
        <v>28833</v>
      </c>
      <c r="O24" s="210"/>
      <c r="P24" s="213"/>
      <c r="Q24" s="210"/>
      <c r="R24" s="226">
        <v>25380</v>
      </c>
      <c r="S24" s="210"/>
    </row>
    <row r="25" spans="1:19" ht="18" customHeight="1">
      <c r="A25" s="207" t="s">
        <v>82</v>
      </c>
      <c r="C25" s="194" t="s">
        <v>74</v>
      </c>
      <c r="E25" s="210"/>
      <c r="F25" s="215">
        <v>0</v>
      </c>
      <c r="G25" s="210"/>
      <c r="H25" s="210"/>
      <c r="I25" s="210"/>
      <c r="J25" s="215"/>
      <c r="K25" s="210"/>
      <c r="L25" s="210"/>
      <c r="M25" s="210"/>
      <c r="N25" s="226">
        <v>0</v>
      </c>
      <c r="O25" s="210"/>
      <c r="P25" s="213"/>
      <c r="Q25" s="210"/>
      <c r="R25" s="228">
        <v>0</v>
      </c>
      <c r="S25" s="210"/>
    </row>
    <row r="26" spans="5:19" ht="7.5" customHeight="1">
      <c r="E26" s="210"/>
      <c r="F26" s="229">
        <v>0</v>
      </c>
      <c r="G26" s="210"/>
      <c r="H26" s="210"/>
      <c r="I26" s="210"/>
      <c r="J26" s="229"/>
      <c r="K26" s="210"/>
      <c r="L26" s="210"/>
      <c r="M26" s="210"/>
      <c r="N26" s="229"/>
      <c r="O26" s="210"/>
      <c r="P26" s="213"/>
      <c r="Q26" s="210"/>
      <c r="R26" s="229"/>
      <c r="S26" s="210"/>
    </row>
    <row r="27" spans="1:19" s="197" customFormat="1" ht="21.75" customHeight="1">
      <c r="A27" s="207" t="s">
        <v>83</v>
      </c>
      <c r="C27" s="225" t="s">
        <v>17</v>
      </c>
      <c r="F27" s="230">
        <v>40849</v>
      </c>
      <c r="J27" s="224" t="s">
        <v>242</v>
      </c>
      <c r="N27" s="230">
        <v>230549</v>
      </c>
      <c r="O27" s="231"/>
      <c r="P27" s="231"/>
      <c r="Q27" s="231"/>
      <c r="R27" s="232">
        <v>140142</v>
      </c>
      <c r="S27" s="231"/>
    </row>
    <row r="28" spans="3:18" ht="7.5" customHeight="1">
      <c r="C28" s="225"/>
      <c r="F28" s="200"/>
      <c r="J28" s="200"/>
      <c r="N28" s="200"/>
      <c r="R28" s="208"/>
    </row>
    <row r="29" spans="1:18" ht="15" customHeight="1">
      <c r="A29" s="233" t="s">
        <v>192</v>
      </c>
      <c r="C29" s="456" t="s">
        <v>243</v>
      </c>
      <c r="F29" s="215">
        <v>17360.43</v>
      </c>
      <c r="J29" s="224" t="s">
        <v>242</v>
      </c>
      <c r="N29" s="200">
        <v>55795</v>
      </c>
      <c r="R29" s="208">
        <v>23422</v>
      </c>
    </row>
    <row r="30" spans="1:18" ht="6.75" customHeight="1">
      <c r="A30" s="233"/>
      <c r="F30" s="229"/>
      <c r="J30" s="229"/>
      <c r="N30" s="200"/>
      <c r="R30" s="208"/>
    </row>
    <row r="31" spans="1:19" s="221" customFormat="1" ht="31.5" customHeight="1">
      <c r="A31" s="233" t="s">
        <v>84</v>
      </c>
      <c r="C31" s="234" t="s">
        <v>6</v>
      </c>
      <c r="D31" s="235"/>
      <c r="F31" s="236">
        <v>58209.43</v>
      </c>
      <c r="G31" s="237"/>
      <c r="H31" s="237"/>
      <c r="J31" s="285" t="s">
        <v>242</v>
      </c>
      <c r="K31" s="237"/>
      <c r="L31" s="237"/>
      <c r="M31" s="237"/>
      <c r="N31" s="236">
        <v>286344</v>
      </c>
      <c r="O31" s="237"/>
      <c r="P31" s="237"/>
      <c r="Q31" s="237"/>
      <c r="R31" s="238">
        <v>163564</v>
      </c>
      <c r="S31" s="237"/>
    </row>
    <row r="32" spans="1:19" s="221" customFormat="1" ht="29.25" customHeight="1">
      <c r="A32" s="233" t="s">
        <v>85</v>
      </c>
      <c r="C32" s="221" t="s">
        <v>9</v>
      </c>
      <c r="F32" s="239">
        <v>4432</v>
      </c>
      <c r="G32" s="237"/>
      <c r="H32" s="237"/>
      <c r="J32" s="287" t="s">
        <v>242</v>
      </c>
      <c r="K32" s="237"/>
      <c r="L32" s="237"/>
      <c r="M32" s="237"/>
      <c r="N32" s="239">
        <v>2436</v>
      </c>
      <c r="O32" s="237"/>
      <c r="P32" s="237"/>
      <c r="Q32" s="237"/>
      <c r="R32" s="240">
        <v>57412</v>
      </c>
      <c r="S32" s="237"/>
    </row>
    <row r="33" spans="1:18" s="221" customFormat="1" ht="9" customHeight="1">
      <c r="A33" s="196"/>
      <c r="F33" s="242"/>
      <c r="J33" s="242"/>
      <c r="N33" s="235"/>
      <c r="R33" s="241"/>
    </row>
    <row r="34" spans="1:18" ht="37.5" customHeight="1">
      <c r="A34" s="207" t="s">
        <v>131</v>
      </c>
      <c r="B34" s="243"/>
      <c r="C34" s="244" t="s">
        <v>19</v>
      </c>
      <c r="F34" s="245">
        <v>53777.43</v>
      </c>
      <c r="J34" s="246" t="s">
        <v>242</v>
      </c>
      <c r="N34" s="245">
        <v>283908</v>
      </c>
      <c r="R34" s="247">
        <v>106152</v>
      </c>
    </row>
    <row r="35" spans="1:18" ht="35.25" customHeight="1">
      <c r="A35" s="207" t="s">
        <v>132</v>
      </c>
      <c r="C35" s="194" t="s">
        <v>10</v>
      </c>
      <c r="F35" s="215">
        <v>18213</v>
      </c>
      <c r="J35" s="224" t="s">
        <v>242</v>
      </c>
      <c r="N35" s="200">
        <v>115159</v>
      </c>
      <c r="R35" s="208">
        <v>65837</v>
      </c>
    </row>
    <row r="36" spans="6:18" ht="7.5" customHeight="1">
      <c r="F36" s="220"/>
      <c r="J36" s="229"/>
      <c r="N36" s="200"/>
      <c r="R36" s="208"/>
    </row>
    <row r="37" spans="1:18" ht="42.75" customHeight="1">
      <c r="A37" s="207" t="s">
        <v>86</v>
      </c>
      <c r="C37" s="225" t="s">
        <v>162</v>
      </c>
      <c r="F37" s="248">
        <v>35564.43</v>
      </c>
      <c r="G37" s="210"/>
      <c r="H37" s="210"/>
      <c r="J37" s="224" t="s">
        <v>242</v>
      </c>
      <c r="K37" s="210"/>
      <c r="L37" s="210"/>
      <c r="M37" s="210"/>
      <c r="N37" s="248">
        <v>168749</v>
      </c>
      <c r="O37" s="213"/>
      <c r="P37" s="213"/>
      <c r="Q37" s="213"/>
      <c r="R37" s="249">
        <v>40315</v>
      </c>
    </row>
    <row r="38" spans="3:18" ht="12.75" customHeight="1">
      <c r="C38" s="225"/>
      <c r="F38" s="216"/>
      <c r="J38" s="216"/>
      <c r="N38" s="216"/>
      <c r="R38" s="217"/>
    </row>
    <row r="39" spans="1:19" ht="25.5" customHeight="1">
      <c r="A39" s="207" t="s">
        <v>133</v>
      </c>
      <c r="C39" s="225" t="s">
        <v>87</v>
      </c>
      <c r="E39" s="251"/>
      <c r="F39" s="252">
        <v>0</v>
      </c>
      <c r="G39" s="253"/>
      <c r="I39" s="251"/>
      <c r="J39" s="246" t="s">
        <v>242</v>
      </c>
      <c r="K39" s="253"/>
      <c r="M39" s="251"/>
      <c r="N39" s="252">
        <v>0</v>
      </c>
      <c r="O39" s="254"/>
      <c r="Q39" s="255"/>
      <c r="R39" s="256">
        <v>0</v>
      </c>
      <c r="S39" s="254"/>
    </row>
    <row r="40" spans="1:19" ht="22.5" customHeight="1">
      <c r="A40" s="207" t="s">
        <v>88</v>
      </c>
      <c r="C40" s="225" t="s">
        <v>89</v>
      </c>
      <c r="E40" s="258"/>
      <c r="F40" s="259">
        <v>0</v>
      </c>
      <c r="G40" s="260"/>
      <c r="I40" s="258"/>
      <c r="J40" s="261" t="s">
        <v>242</v>
      </c>
      <c r="K40" s="260"/>
      <c r="M40" s="258"/>
      <c r="N40" s="259">
        <v>0</v>
      </c>
      <c r="O40" s="262"/>
      <c r="Q40" s="263"/>
      <c r="R40" s="264">
        <v>0</v>
      </c>
      <c r="S40" s="262"/>
    </row>
    <row r="41" spans="1:18" ht="27" customHeight="1">
      <c r="A41" s="196" t="s">
        <v>90</v>
      </c>
      <c r="C41" s="265" t="s">
        <v>244</v>
      </c>
      <c r="F41" s="266">
        <v>0</v>
      </c>
      <c r="J41" s="224" t="s">
        <v>242</v>
      </c>
      <c r="N41" s="266">
        <v>0</v>
      </c>
      <c r="R41" s="257">
        <v>0</v>
      </c>
    </row>
    <row r="42" spans="3:18" ht="12.75" customHeight="1">
      <c r="C42" s="225"/>
      <c r="F42" s="267"/>
      <c r="J42" s="267"/>
      <c r="N42" s="267"/>
      <c r="R42" s="268"/>
    </row>
    <row r="43" spans="1:18" ht="35.25" customHeight="1">
      <c r="A43" s="207" t="s">
        <v>91</v>
      </c>
      <c r="C43" s="225" t="s">
        <v>161</v>
      </c>
      <c r="F43" s="216">
        <v>35564.43</v>
      </c>
      <c r="J43" s="224" t="s">
        <v>242</v>
      </c>
      <c r="N43" s="216">
        <v>168749</v>
      </c>
      <c r="R43" s="217">
        <v>40315</v>
      </c>
    </row>
    <row r="44" spans="3:18" ht="7.5" customHeight="1" thickBot="1">
      <c r="C44" s="225"/>
      <c r="F44" s="212"/>
      <c r="J44" s="212"/>
      <c r="N44" s="212"/>
      <c r="R44" s="214"/>
    </row>
    <row r="45" spans="1:18" ht="44.25" customHeight="1">
      <c r="A45" s="196" t="s">
        <v>92</v>
      </c>
      <c r="C45" s="457" t="s">
        <v>93</v>
      </c>
      <c r="F45" s="220"/>
      <c r="J45" s="220"/>
      <c r="N45" s="269"/>
      <c r="R45" s="270"/>
    </row>
    <row r="46" spans="1:19" ht="30" customHeight="1">
      <c r="A46" s="196" t="s">
        <v>94</v>
      </c>
      <c r="C46" s="457" t="s">
        <v>138</v>
      </c>
      <c r="F46" s="271">
        <v>13.03907795284625</v>
      </c>
      <c r="G46" s="272"/>
      <c r="H46" s="272"/>
      <c r="J46" s="224" t="s">
        <v>242</v>
      </c>
      <c r="K46" s="272"/>
      <c r="L46" s="272"/>
      <c r="M46" s="272"/>
      <c r="N46" s="271">
        <v>61.86887756853834</v>
      </c>
      <c r="O46" s="273"/>
      <c r="P46" s="273"/>
      <c r="Q46" s="273"/>
      <c r="R46" s="272">
        <v>14.8</v>
      </c>
      <c r="S46" s="273"/>
    </row>
    <row r="47" spans="1:18" ht="30" customHeight="1">
      <c r="A47" s="196" t="s">
        <v>95</v>
      </c>
      <c r="C47" s="457" t="s">
        <v>137</v>
      </c>
      <c r="D47" s="200"/>
      <c r="F47" s="274" t="s">
        <v>43</v>
      </c>
      <c r="J47" s="224" t="s">
        <v>242</v>
      </c>
      <c r="N47" s="275" t="s">
        <v>43</v>
      </c>
      <c r="R47" s="276" t="s">
        <v>43</v>
      </c>
    </row>
    <row r="48" spans="14:18" ht="21" customHeight="1">
      <c r="N48" s="220"/>
      <c r="R48" s="194"/>
    </row>
    <row r="49" spans="14:18" ht="24" customHeight="1">
      <c r="N49" s="228"/>
      <c r="O49" s="213"/>
      <c r="P49" s="213"/>
      <c r="Q49" s="213"/>
      <c r="R49" s="277"/>
    </row>
    <row r="50" spans="14:18" ht="24.75" customHeight="1">
      <c r="N50" s="216"/>
      <c r="R50" s="217"/>
    </row>
    <row r="51" spans="14:18" ht="22.5" customHeight="1">
      <c r="N51" s="220"/>
      <c r="R51" s="194"/>
    </row>
    <row r="52" spans="14:18" ht="21.75" customHeight="1">
      <c r="N52" s="220"/>
      <c r="R52" s="194"/>
    </row>
    <row r="53" spans="14:18" ht="22.5" customHeight="1">
      <c r="N53" s="220"/>
      <c r="R53" s="194"/>
    </row>
    <row r="54" spans="14:18" ht="26.25" customHeight="1" hidden="1" thickBot="1" thickTop="1">
      <c r="N54" s="280"/>
      <c r="R54" s="279"/>
    </row>
    <row r="55" spans="14:18" ht="12.75" hidden="1">
      <c r="N55" s="220"/>
      <c r="R55" s="194"/>
    </row>
    <row r="56" spans="3:18" ht="12.75" hidden="1">
      <c r="C56" s="220"/>
      <c r="D56" s="220"/>
      <c r="N56" s="194"/>
      <c r="R56" s="194"/>
    </row>
    <row r="57" spans="3:18" ht="18.75" customHeight="1" hidden="1">
      <c r="C57" s="281" t="s">
        <v>39</v>
      </c>
      <c r="D57" s="281"/>
      <c r="N57" s="194"/>
      <c r="R57" s="194"/>
    </row>
    <row r="58" spans="3:18" ht="18.75" customHeight="1" hidden="1">
      <c r="C58" s="194" t="s">
        <v>40</v>
      </c>
      <c r="N58" s="220">
        <f>N67+N69</f>
        <v>4404</v>
      </c>
      <c r="R58" s="194" t="e">
        <f>#REF!+#REF!</f>
        <v>#REF!</v>
      </c>
    </row>
    <row r="59" spans="3:18" ht="18.75" customHeight="1" hidden="1">
      <c r="C59" s="194" t="s">
        <v>35</v>
      </c>
      <c r="N59" s="220">
        <f>N71</f>
        <v>0</v>
      </c>
      <c r="R59" s="194" t="e">
        <f>#REF!</f>
        <v>#REF!</v>
      </c>
    </row>
    <row r="60" spans="3:18" ht="18.75" customHeight="1" hidden="1">
      <c r="C60" s="194" t="s">
        <v>42</v>
      </c>
      <c r="N60" s="278">
        <v>0</v>
      </c>
      <c r="R60" s="278">
        <v>0</v>
      </c>
    </row>
    <row r="61" spans="3:18" ht="18.75" customHeight="1" hidden="1">
      <c r="C61" s="194" t="s">
        <v>41</v>
      </c>
      <c r="N61" s="220">
        <f>N72</f>
        <v>0</v>
      </c>
      <c r="R61" s="194" t="e">
        <f>+#REF!</f>
        <v>#REF!</v>
      </c>
    </row>
    <row r="62" spans="14:18" ht="18.75" customHeight="1" hidden="1">
      <c r="N62" s="282">
        <f>SUM(N58:N61)</f>
        <v>4404</v>
      </c>
      <c r="R62" s="283" t="e">
        <f>SUM(R58:R61)</f>
        <v>#REF!</v>
      </c>
    </row>
    <row r="63" ht="18.75" customHeight="1" hidden="1">
      <c r="N63" s="194"/>
    </row>
    <row r="64" ht="18.75" customHeight="1" hidden="1">
      <c r="N64" s="194"/>
    </row>
    <row r="65" spans="3:14" ht="18.75" customHeight="1" hidden="1">
      <c r="C65" s="281" t="s">
        <v>32</v>
      </c>
      <c r="D65" s="281"/>
      <c r="N65" s="194"/>
    </row>
    <row r="66" ht="18.75" customHeight="1" hidden="1">
      <c r="N66" s="194"/>
    </row>
    <row r="67" spans="3:14" ht="18.75" customHeight="1" hidden="1">
      <c r="C67" s="194" t="s">
        <v>33</v>
      </c>
      <c r="N67" s="220">
        <v>10517</v>
      </c>
    </row>
    <row r="68" spans="3:14" ht="18.75" customHeight="1" hidden="1">
      <c r="C68" s="194" t="s">
        <v>37</v>
      </c>
      <c r="N68" s="220" t="e">
        <f>-#REF!</f>
        <v>#REF!</v>
      </c>
    </row>
    <row r="69" spans="3:14" ht="18.75" customHeight="1" hidden="1">
      <c r="C69" s="194" t="s">
        <v>38</v>
      </c>
      <c r="N69" s="220">
        <v>-6113</v>
      </c>
    </row>
    <row r="70" spans="3:14" ht="18.75" customHeight="1" hidden="1">
      <c r="C70" s="194" t="s">
        <v>34</v>
      </c>
      <c r="N70" s="220"/>
    </row>
    <row r="71" spans="3:14" ht="18.75" customHeight="1" hidden="1">
      <c r="C71" s="194" t="s">
        <v>35</v>
      </c>
      <c r="N71" s="220">
        <v>0</v>
      </c>
    </row>
    <row r="72" spans="3:14" ht="18.75" customHeight="1" hidden="1">
      <c r="C72" s="194" t="s">
        <v>36</v>
      </c>
      <c r="N72" s="220"/>
    </row>
    <row r="73" ht="18.75" customHeight="1" hidden="1" thickBot="1">
      <c r="N73" s="284" t="e">
        <f>SUM(N67:N72)</f>
        <v>#REF!</v>
      </c>
    </row>
    <row r="74" ht="12.75" hidden="1">
      <c r="N74" s="194"/>
    </row>
    <row r="75" ht="12.75" hidden="1">
      <c r="N75" s="194" t="e">
        <f>N73-N68</f>
        <v>#REF!</v>
      </c>
    </row>
    <row r="76" spans="3:14" ht="12.75" hidden="1">
      <c r="C76" s="220" t="s">
        <v>25</v>
      </c>
      <c r="D76" s="220"/>
      <c r="N76" s="194"/>
    </row>
    <row r="77" spans="12:13" ht="12.75" hidden="1">
      <c r="L77" s="210"/>
      <c r="M77" s="210"/>
    </row>
    <row r="78" spans="3:13" ht="12.75" hidden="1">
      <c r="C78" s="194" t="s">
        <v>26</v>
      </c>
      <c r="L78" s="210"/>
      <c r="M78" s="210"/>
    </row>
    <row r="79" spans="3:13" ht="12.75" hidden="1">
      <c r="C79" s="194" t="s">
        <v>27</v>
      </c>
      <c r="L79" s="210"/>
      <c r="M79" s="210"/>
    </row>
    <row r="80" spans="3:13" ht="12.75" hidden="1">
      <c r="C80" s="194" t="s">
        <v>28</v>
      </c>
      <c r="L80" s="210"/>
      <c r="M80" s="210"/>
    </row>
    <row r="81" spans="3:13" ht="12.75" hidden="1">
      <c r="C81" s="194" t="s">
        <v>29</v>
      </c>
      <c r="L81" s="210"/>
      <c r="M81" s="210"/>
    </row>
    <row r="82" spans="3:13" ht="12.75" hidden="1">
      <c r="C82" s="194" t="s">
        <v>30</v>
      </c>
      <c r="L82" s="210"/>
      <c r="M82" s="210"/>
    </row>
    <row r="83" spans="3:13" ht="12.75" hidden="1">
      <c r="C83" s="194" t="s">
        <v>31</v>
      </c>
      <c r="L83" s="210"/>
      <c r="M83" s="210"/>
    </row>
    <row r="84" spans="12:13" ht="12.75" hidden="1">
      <c r="L84" s="210"/>
      <c r="M84" s="210"/>
    </row>
    <row r="85" spans="12:13" ht="12.75">
      <c r="L85" s="210"/>
      <c r="M85" s="210"/>
    </row>
    <row r="86" spans="12:13" ht="12.75">
      <c r="L86" s="210"/>
      <c r="M86" s="210"/>
    </row>
    <row r="87" spans="12:13" ht="12.75">
      <c r="L87" s="210"/>
      <c r="M87" s="210"/>
    </row>
    <row r="88" spans="12:13" ht="12.75">
      <c r="L88" s="210"/>
      <c r="M88" s="210"/>
    </row>
    <row r="89" spans="12:13" ht="12.75">
      <c r="L89" s="210"/>
      <c r="M89" s="210"/>
    </row>
    <row r="90" spans="12:13" ht="12.75">
      <c r="L90" s="210"/>
      <c r="M90" s="210"/>
    </row>
    <row r="91" spans="12:13" ht="12.75">
      <c r="L91" s="210"/>
      <c r="M91" s="210"/>
    </row>
    <row r="92" spans="12:13" ht="12.75">
      <c r="L92" s="210"/>
      <c r="M92" s="210"/>
    </row>
    <row r="93" spans="12:13" ht="12.75">
      <c r="L93" s="210"/>
      <c r="M93" s="210"/>
    </row>
    <row r="94" spans="12:13" ht="12.75">
      <c r="L94" s="210"/>
      <c r="M94" s="210"/>
    </row>
    <row r="95" spans="12:13" ht="12.75">
      <c r="L95" s="210"/>
      <c r="M95" s="210"/>
    </row>
  </sheetData>
  <mergeCells count="19">
    <mergeCell ref="A5:S5"/>
    <mergeCell ref="A1:S1"/>
    <mergeCell ref="A3:S3"/>
    <mergeCell ref="F8:J8"/>
    <mergeCell ref="N8:R8"/>
    <mergeCell ref="E9:G9"/>
    <mergeCell ref="M9:O9"/>
    <mergeCell ref="Q10:S10"/>
    <mergeCell ref="Q11:S11"/>
    <mergeCell ref="Q9:S9"/>
    <mergeCell ref="E13:G13"/>
    <mergeCell ref="M13:O13"/>
    <mergeCell ref="Q13:S13"/>
    <mergeCell ref="M10:O10"/>
    <mergeCell ref="M12:O12"/>
    <mergeCell ref="Q12:S12"/>
    <mergeCell ref="E11:G11"/>
    <mergeCell ref="E12:G12"/>
    <mergeCell ref="M11:P11"/>
  </mergeCells>
  <printOptions horizontalCentered="1"/>
  <pageMargins left="0.25" right="0.25" top="1" bottom="0.25" header="0.5" footer="0.5"/>
  <pageSetup horizontalDpi="300" verticalDpi="300" orientation="portrait" scale="52"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77"/>
  <sheetViews>
    <sheetView view="pageBreakPreview" zoomScale="60" zoomScaleNormal="75" workbookViewId="0" topLeftCell="A34">
      <selection activeCell="A51" sqref="A51"/>
    </sheetView>
  </sheetViews>
  <sheetFormatPr defaultColWidth="8.77734375" defaultRowHeight="15"/>
  <cols>
    <col min="1" max="1" width="6.5546875" style="288" customWidth="1"/>
    <col min="2" max="2" width="2.10546875" style="288" customWidth="1"/>
    <col min="3" max="3" width="36.21484375" style="194" customWidth="1"/>
    <col min="4" max="4" width="1.2265625" style="194" customWidth="1"/>
    <col min="5" max="5" width="12.5546875" style="194" customWidth="1"/>
    <col min="6" max="6" width="1.2265625" style="194" customWidth="1"/>
    <col min="7" max="7" width="4.88671875" style="194" customWidth="1"/>
    <col min="8" max="8" width="1.2265625" style="194" customWidth="1"/>
    <col min="9" max="9" width="12.21484375" style="194" customWidth="1"/>
    <col min="10" max="10" width="1.2265625" style="194" customWidth="1"/>
    <col min="11" max="11" width="1.77734375" style="194" customWidth="1"/>
    <col min="12" max="16384" width="10.5546875" style="194" customWidth="1"/>
  </cols>
  <sheetData>
    <row r="1" spans="1:11" ht="12.75">
      <c r="A1" s="467" t="s">
        <v>0</v>
      </c>
      <c r="B1" s="467"/>
      <c r="C1" s="467"/>
      <c r="D1" s="467"/>
      <c r="E1" s="467"/>
      <c r="F1" s="467"/>
      <c r="G1" s="467"/>
      <c r="H1" s="467"/>
      <c r="I1" s="467"/>
      <c r="J1" s="467"/>
      <c r="K1" s="195"/>
    </row>
    <row r="2" ht="7.5" customHeight="1"/>
    <row r="3" spans="1:10" ht="19.5" customHeight="1">
      <c r="A3" s="467" t="s">
        <v>202</v>
      </c>
      <c r="B3" s="467"/>
      <c r="C3" s="467"/>
      <c r="D3" s="467"/>
      <c r="E3" s="467"/>
      <c r="F3" s="467"/>
      <c r="G3" s="467"/>
      <c r="H3" s="467"/>
      <c r="I3" s="467"/>
      <c r="J3" s="467"/>
    </row>
    <row r="4" spans="1:3" ht="12.75">
      <c r="A4" s="198"/>
      <c r="B4" s="198"/>
      <c r="C4" s="198"/>
    </row>
    <row r="5" spans="4:11" ht="12.75">
      <c r="D5" s="468" t="s">
        <v>177</v>
      </c>
      <c r="E5" s="468"/>
      <c r="F5" s="468"/>
      <c r="G5" s="198"/>
      <c r="H5" s="468" t="s">
        <v>158</v>
      </c>
      <c r="I5" s="468"/>
      <c r="J5" s="468"/>
      <c r="K5" s="195"/>
    </row>
    <row r="6" spans="4:11" ht="12.75">
      <c r="D6" s="468" t="s">
        <v>176</v>
      </c>
      <c r="E6" s="468"/>
      <c r="F6" s="468"/>
      <c r="G6" s="200"/>
      <c r="H6" s="468" t="s">
        <v>173</v>
      </c>
      <c r="I6" s="468"/>
      <c r="J6" s="468"/>
      <c r="K6" s="203"/>
    </row>
    <row r="7" spans="4:11" ht="12.75">
      <c r="D7" s="469" t="s">
        <v>198</v>
      </c>
      <c r="E7" s="469"/>
      <c r="F7" s="469"/>
      <c r="G7" s="200"/>
      <c r="H7" s="469" t="s">
        <v>141</v>
      </c>
      <c r="I7" s="469"/>
      <c r="J7" s="469"/>
      <c r="K7" s="203"/>
    </row>
    <row r="8" spans="5:11" ht="12.75">
      <c r="E8" s="198" t="s">
        <v>4</v>
      </c>
      <c r="F8" s="198" t="s">
        <v>2</v>
      </c>
      <c r="G8" s="198"/>
      <c r="H8" s="288"/>
      <c r="I8" s="198" t="s">
        <v>4</v>
      </c>
      <c r="J8" s="198" t="s">
        <v>2</v>
      </c>
      <c r="K8" s="198"/>
    </row>
    <row r="9" ht="9.75" customHeight="1"/>
    <row r="10" spans="1:11" ht="13.5" customHeight="1">
      <c r="A10" s="198"/>
      <c r="B10" s="289" t="s">
        <v>49</v>
      </c>
      <c r="D10" s="210"/>
      <c r="E10" s="216"/>
      <c r="F10" s="210"/>
      <c r="G10" s="210"/>
      <c r="H10" s="210"/>
      <c r="I10" s="217"/>
      <c r="J10" s="210"/>
      <c r="K10" s="210"/>
    </row>
    <row r="11" spans="2:11" ht="4.5" customHeight="1">
      <c r="B11" s="290"/>
      <c r="D11" s="210"/>
      <c r="E11" s="216"/>
      <c r="F11" s="210"/>
      <c r="G11" s="210"/>
      <c r="H11" s="210"/>
      <c r="I11" s="217"/>
      <c r="J11" s="210"/>
      <c r="K11" s="210"/>
    </row>
    <row r="12" spans="2:11" ht="12.75">
      <c r="B12" s="289" t="s">
        <v>50</v>
      </c>
      <c r="C12" s="220"/>
      <c r="D12" s="210"/>
      <c r="E12" s="291">
        <v>1180074</v>
      </c>
      <c r="F12" s="292"/>
      <c r="G12" s="292"/>
      <c r="H12" s="292"/>
      <c r="I12" s="227">
        <v>1009840</v>
      </c>
      <c r="J12" s="292"/>
      <c r="K12" s="292"/>
    </row>
    <row r="13" spans="2:11" ht="12.75">
      <c r="B13" s="289" t="s">
        <v>35</v>
      </c>
      <c r="C13" s="220"/>
      <c r="D13" s="210"/>
      <c r="E13" s="291">
        <v>1111660</v>
      </c>
      <c r="F13" s="292"/>
      <c r="G13" s="292"/>
      <c r="H13" s="292"/>
      <c r="I13" s="227">
        <v>1020042</v>
      </c>
      <c r="J13" s="292"/>
      <c r="K13" s="292"/>
    </row>
    <row r="14" spans="2:11" ht="12.75" customHeight="1">
      <c r="B14" s="289" t="s">
        <v>53</v>
      </c>
      <c r="C14" s="220"/>
      <c r="D14" s="210"/>
      <c r="E14" s="291">
        <v>9148</v>
      </c>
      <c r="F14" s="292"/>
      <c r="G14" s="292"/>
      <c r="H14" s="292"/>
      <c r="I14" s="227">
        <v>10291</v>
      </c>
      <c r="J14" s="292"/>
      <c r="K14" s="292"/>
    </row>
    <row r="15" spans="2:11" ht="12.75">
      <c r="B15" s="289" t="s">
        <v>51</v>
      </c>
      <c r="C15" s="220"/>
      <c r="D15" s="210"/>
      <c r="E15" s="291">
        <v>278267</v>
      </c>
      <c r="F15" s="292"/>
      <c r="G15" s="292"/>
      <c r="H15" s="292"/>
      <c r="I15" s="227">
        <v>174000</v>
      </c>
      <c r="J15" s="292"/>
      <c r="K15" s="292"/>
    </row>
    <row r="16" spans="1:11" ht="13.5" customHeight="1">
      <c r="A16" s="198"/>
      <c r="B16" s="289" t="s">
        <v>52</v>
      </c>
      <c r="C16" s="220"/>
      <c r="D16" s="210"/>
      <c r="E16" s="291">
        <v>118875</v>
      </c>
      <c r="F16" s="292"/>
      <c r="G16" s="292"/>
      <c r="H16" s="292"/>
      <c r="I16" s="227">
        <v>87598</v>
      </c>
      <c r="J16" s="292"/>
      <c r="K16" s="292"/>
    </row>
    <row r="17" spans="2:11" ht="0.75" customHeight="1">
      <c r="B17" s="199"/>
      <c r="C17" s="289"/>
      <c r="D17" s="210"/>
      <c r="E17" s="291"/>
      <c r="F17" s="292"/>
      <c r="G17" s="292"/>
      <c r="H17" s="292"/>
      <c r="I17" s="227"/>
      <c r="J17" s="292"/>
      <c r="K17" s="292"/>
    </row>
    <row r="18" spans="2:11" ht="27" customHeight="1">
      <c r="B18" s="289" t="s">
        <v>54</v>
      </c>
      <c r="C18" s="289"/>
      <c r="D18" s="210"/>
      <c r="E18" s="291"/>
      <c r="F18" s="292"/>
      <c r="G18" s="292"/>
      <c r="H18" s="210"/>
      <c r="I18" s="291"/>
      <c r="J18" s="292"/>
      <c r="K18" s="292"/>
    </row>
    <row r="19" spans="3:11" ht="20.25" customHeight="1">
      <c r="C19" s="290" t="s">
        <v>172</v>
      </c>
      <c r="D19" s="251"/>
      <c r="E19" s="293">
        <v>123065</v>
      </c>
      <c r="F19" s="294"/>
      <c r="G19" s="292"/>
      <c r="H19" s="295"/>
      <c r="I19" s="296">
        <v>140701</v>
      </c>
      <c r="J19" s="297"/>
      <c r="K19" s="292"/>
    </row>
    <row r="20" spans="3:11" ht="20.25" customHeight="1">
      <c r="C20" s="290" t="s">
        <v>223</v>
      </c>
      <c r="D20" s="298"/>
      <c r="E20" s="291">
        <v>31017</v>
      </c>
      <c r="F20" s="299"/>
      <c r="G20" s="292"/>
      <c r="H20" s="300"/>
      <c r="I20" s="301">
        <v>38219</v>
      </c>
      <c r="J20" s="302"/>
      <c r="K20" s="292"/>
    </row>
    <row r="21" spans="3:11" ht="20.25" customHeight="1">
      <c r="C21" s="290" t="s">
        <v>193</v>
      </c>
      <c r="D21" s="298"/>
      <c r="E21" s="291">
        <v>340954</v>
      </c>
      <c r="F21" s="299"/>
      <c r="G21" s="292"/>
      <c r="H21" s="300"/>
      <c r="I21" s="301">
        <v>214349</v>
      </c>
      <c r="J21" s="302"/>
      <c r="K21" s="292"/>
    </row>
    <row r="22" spans="3:11" ht="20.25" customHeight="1">
      <c r="C22" s="290" t="s">
        <v>96</v>
      </c>
      <c r="D22" s="298"/>
      <c r="E22" s="291">
        <v>109796</v>
      </c>
      <c r="F22" s="299"/>
      <c r="G22" s="292"/>
      <c r="H22" s="300"/>
      <c r="I22" s="301">
        <v>83265</v>
      </c>
      <c r="J22" s="302"/>
      <c r="K22" s="292"/>
    </row>
    <row r="23" spans="3:11" ht="20.25" customHeight="1">
      <c r="C23" s="290" t="s">
        <v>166</v>
      </c>
      <c r="D23" s="298"/>
      <c r="E23" s="291">
        <v>145634</v>
      </c>
      <c r="F23" s="299"/>
      <c r="G23" s="292"/>
      <c r="H23" s="300"/>
      <c r="I23" s="301">
        <v>213402</v>
      </c>
      <c r="J23" s="302"/>
      <c r="K23" s="292"/>
    </row>
    <row r="24" spans="3:11" ht="20.25" customHeight="1">
      <c r="C24" s="290" t="s">
        <v>97</v>
      </c>
      <c r="D24" s="298"/>
      <c r="E24" s="291">
        <v>33582</v>
      </c>
      <c r="F24" s="299"/>
      <c r="G24" s="292"/>
      <c r="H24" s="300"/>
      <c r="I24" s="301">
        <v>23815</v>
      </c>
      <c r="J24" s="302"/>
      <c r="K24" s="292"/>
    </row>
    <row r="25" spans="3:11" ht="20.25" customHeight="1">
      <c r="C25" s="290"/>
      <c r="D25" s="303"/>
      <c r="E25" s="304">
        <f>SUM(E18:E24)</f>
        <v>784048</v>
      </c>
      <c r="F25" s="305"/>
      <c r="G25" s="292"/>
      <c r="H25" s="306"/>
      <c r="I25" s="307">
        <f>SUM(I18:I24)</f>
        <v>713751</v>
      </c>
      <c r="J25" s="308"/>
      <c r="K25" s="292"/>
    </row>
    <row r="26" spans="3:11" ht="10.5" customHeight="1">
      <c r="C26" s="290"/>
      <c r="D26" s="210"/>
      <c r="E26" s="291"/>
      <c r="F26" s="292"/>
      <c r="G26" s="292"/>
      <c r="H26" s="292"/>
      <c r="I26" s="227"/>
      <c r="J26" s="292"/>
      <c r="K26" s="292"/>
    </row>
    <row r="27" spans="2:11" ht="12" customHeight="1">
      <c r="B27" s="289" t="s">
        <v>55</v>
      </c>
      <c r="C27" s="290"/>
      <c r="D27" s="210"/>
      <c r="E27" s="291"/>
      <c r="F27" s="292"/>
      <c r="G27" s="292"/>
      <c r="H27" s="210"/>
      <c r="I27" s="301"/>
      <c r="J27" s="292"/>
      <c r="K27" s="292"/>
    </row>
    <row r="28" spans="3:11" ht="19.5" customHeight="1">
      <c r="C28" s="290" t="s">
        <v>165</v>
      </c>
      <c r="D28" s="251"/>
      <c r="E28" s="293">
        <v>896969</v>
      </c>
      <c r="F28" s="294"/>
      <c r="G28" s="292"/>
      <c r="H28" s="251"/>
      <c r="I28" s="296">
        <v>733515</v>
      </c>
      <c r="J28" s="294"/>
      <c r="K28" s="292"/>
    </row>
    <row r="29" spans="3:11" ht="19.5" customHeight="1">
      <c r="C29" s="290" t="s">
        <v>167</v>
      </c>
      <c r="D29" s="298"/>
      <c r="E29" s="291">
        <v>87915</v>
      </c>
      <c r="F29" s="299"/>
      <c r="G29" s="292"/>
      <c r="H29" s="298"/>
      <c r="I29" s="301">
        <v>121389</v>
      </c>
      <c r="J29" s="299"/>
      <c r="K29" s="292"/>
    </row>
    <row r="30" spans="3:11" ht="19.5" customHeight="1">
      <c r="C30" s="290" t="s">
        <v>168</v>
      </c>
      <c r="D30" s="298"/>
      <c r="E30" s="291">
        <v>105229</v>
      </c>
      <c r="F30" s="299"/>
      <c r="G30" s="292"/>
      <c r="H30" s="298"/>
      <c r="I30" s="301">
        <v>94057</v>
      </c>
      <c r="J30" s="299"/>
      <c r="K30" s="292"/>
    </row>
    <row r="31" spans="3:11" ht="19.5" customHeight="1">
      <c r="C31" s="290" t="s">
        <v>98</v>
      </c>
      <c r="D31" s="298"/>
      <c r="E31" s="291">
        <v>33124</v>
      </c>
      <c r="F31" s="299"/>
      <c r="G31" s="292"/>
      <c r="H31" s="298"/>
      <c r="I31" s="301">
        <v>25831</v>
      </c>
      <c r="J31" s="299"/>
      <c r="K31" s="292"/>
    </row>
    <row r="32" spans="3:11" ht="19.5" customHeight="1">
      <c r="C32" s="290" t="s">
        <v>9</v>
      </c>
      <c r="D32" s="298"/>
      <c r="E32" s="291">
        <v>24613</v>
      </c>
      <c r="F32" s="309"/>
      <c r="G32" s="210"/>
      <c r="H32" s="298"/>
      <c r="I32" s="301">
        <v>62649</v>
      </c>
      <c r="J32" s="309"/>
      <c r="K32" s="210"/>
    </row>
    <row r="33" spans="3:11" ht="19.5" customHeight="1">
      <c r="C33" s="290" t="s">
        <v>99</v>
      </c>
      <c r="D33" s="298"/>
      <c r="E33" s="266">
        <v>0</v>
      </c>
      <c r="F33" s="309"/>
      <c r="G33" s="210"/>
      <c r="H33" s="298"/>
      <c r="I33" s="301">
        <v>9819</v>
      </c>
      <c r="J33" s="309"/>
      <c r="K33" s="210"/>
    </row>
    <row r="34" spans="3:11" ht="19.5" customHeight="1">
      <c r="C34" s="290"/>
      <c r="D34" s="303"/>
      <c r="E34" s="304">
        <f>SUM(E27:E33)</f>
        <v>1147850</v>
      </c>
      <c r="F34" s="310"/>
      <c r="G34" s="210"/>
      <c r="H34" s="303"/>
      <c r="I34" s="307">
        <f>SUM(I27:I33)</f>
        <v>1047260</v>
      </c>
      <c r="J34" s="310"/>
      <c r="K34" s="210"/>
    </row>
    <row r="35" spans="3:11" ht="4.5" customHeight="1">
      <c r="C35" s="290"/>
      <c r="D35" s="210"/>
      <c r="E35" s="291"/>
      <c r="F35" s="210"/>
      <c r="G35" s="210"/>
      <c r="H35" s="210"/>
      <c r="I35" s="217"/>
      <c r="J35" s="210"/>
      <c r="K35" s="210"/>
    </row>
    <row r="36" spans="2:11" ht="12.75">
      <c r="B36" s="289" t="s">
        <v>140</v>
      </c>
      <c r="C36" s="289"/>
      <c r="D36" s="210"/>
      <c r="E36" s="291">
        <f>+E25-E34</f>
        <v>-363802</v>
      </c>
      <c r="F36" s="210"/>
      <c r="G36" s="210"/>
      <c r="H36" s="210"/>
      <c r="I36" s="227">
        <f>+I25-I34</f>
        <v>-333509</v>
      </c>
      <c r="J36" s="210"/>
      <c r="K36" s="210"/>
    </row>
    <row r="37" spans="3:11" ht="9.75" customHeight="1">
      <c r="C37" s="290"/>
      <c r="D37" s="210"/>
      <c r="E37" s="311"/>
      <c r="F37" s="210"/>
      <c r="G37" s="210"/>
      <c r="H37" s="210"/>
      <c r="I37" s="217"/>
      <c r="J37" s="210"/>
      <c r="K37" s="210"/>
    </row>
    <row r="38" spans="3:11" ht="13.5" thickBot="1">
      <c r="C38" s="312"/>
      <c r="D38" s="210"/>
      <c r="E38" s="313">
        <f>SUM(E12:E16)+E36</f>
        <v>2334222</v>
      </c>
      <c r="F38" s="210"/>
      <c r="G38" s="210"/>
      <c r="H38" s="210"/>
      <c r="I38" s="250">
        <f>SUM(I12:I16)+I36</f>
        <v>1968262</v>
      </c>
      <c r="J38" s="210"/>
      <c r="K38" s="210"/>
    </row>
    <row r="39" spans="3:11" ht="9" customHeight="1" hidden="1">
      <c r="C39" s="312"/>
      <c r="D39" s="210"/>
      <c r="E39" s="291"/>
      <c r="F39" s="210"/>
      <c r="G39" s="210"/>
      <c r="H39" s="210"/>
      <c r="I39" s="217"/>
      <c r="J39" s="210"/>
      <c r="K39" s="210"/>
    </row>
    <row r="40" spans="2:11" ht="20.25" customHeight="1">
      <c r="B40" s="289" t="s">
        <v>56</v>
      </c>
      <c r="C40" s="289"/>
      <c r="D40" s="210"/>
      <c r="E40" s="291"/>
      <c r="F40" s="210"/>
      <c r="G40" s="210"/>
      <c r="H40" s="210"/>
      <c r="I40" s="217"/>
      <c r="J40" s="210"/>
      <c r="K40" s="210"/>
    </row>
    <row r="41" spans="2:11" ht="14.25" customHeight="1">
      <c r="B41" s="289" t="s">
        <v>59</v>
      </c>
      <c r="C41" s="290"/>
      <c r="D41" s="210"/>
      <c r="E41" s="291"/>
      <c r="F41" s="210"/>
      <c r="G41" s="210"/>
      <c r="H41" s="210"/>
      <c r="I41" s="217"/>
      <c r="J41" s="210"/>
      <c r="K41" s="210"/>
    </row>
    <row r="42" spans="3:11" ht="15" customHeight="1">
      <c r="C42" s="290" t="s">
        <v>57</v>
      </c>
      <c r="D42" s="210"/>
      <c r="E42" s="291">
        <v>136376</v>
      </c>
      <c r="F42" s="210"/>
      <c r="G42" s="210"/>
      <c r="H42" s="210"/>
      <c r="I42" s="217">
        <v>136376</v>
      </c>
      <c r="J42" s="210"/>
      <c r="K42" s="210"/>
    </row>
    <row r="43" spans="3:9" ht="12.75">
      <c r="C43" s="290" t="s">
        <v>58</v>
      </c>
      <c r="E43" s="291"/>
      <c r="F43" s="210"/>
      <c r="G43" s="210"/>
      <c r="H43" s="210"/>
      <c r="I43" s="210"/>
    </row>
    <row r="44" spans="3:10" ht="12.75">
      <c r="C44" s="290" t="s">
        <v>178</v>
      </c>
      <c r="D44" s="251"/>
      <c r="E44" s="293">
        <v>283734</v>
      </c>
      <c r="F44" s="253"/>
      <c r="H44" s="251"/>
      <c r="I44" s="296">
        <v>283734</v>
      </c>
      <c r="J44" s="253"/>
    </row>
    <row r="45" spans="3:10" ht="12.75">
      <c r="C45" s="290" t="s">
        <v>179</v>
      </c>
      <c r="D45" s="298"/>
      <c r="E45" s="291">
        <v>111783</v>
      </c>
      <c r="F45" s="309"/>
      <c r="H45" s="298"/>
      <c r="I45" s="301">
        <v>112780</v>
      </c>
      <c r="J45" s="309"/>
    </row>
    <row r="46" spans="3:10" ht="12.75">
      <c r="C46" s="290" t="s">
        <v>180</v>
      </c>
      <c r="D46" s="298"/>
      <c r="E46" s="291">
        <v>102447</v>
      </c>
      <c r="F46" s="309"/>
      <c r="H46" s="298"/>
      <c r="I46" s="301">
        <v>96725</v>
      </c>
      <c r="J46" s="309"/>
    </row>
    <row r="47" spans="3:10" ht="12.75">
      <c r="C47" s="290" t="s">
        <v>181</v>
      </c>
      <c r="D47" s="298"/>
      <c r="E47" s="291">
        <v>742162</v>
      </c>
      <c r="F47" s="309"/>
      <c r="H47" s="298"/>
      <c r="I47" s="301">
        <v>595321</v>
      </c>
      <c r="J47" s="309"/>
    </row>
    <row r="48" spans="3:10" ht="12.75">
      <c r="C48" s="290" t="s">
        <v>182</v>
      </c>
      <c r="D48" s="298"/>
      <c r="E48" s="314">
        <v>118468</v>
      </c>
      <c r="F48" s="309"/>
      <c r="H48" s="298"/>
      <c r="I48" s="315">
        <v>133542</v>
      </c>
      <c r="J48" s="309"/>
    </row>
    <row r="49" spans="3:11" ht="19.5" customHeight="1">
      <c r="C49" s="290"/>
      <c r="D49" s="316"/>
      <c r="E49" s="317">
        <f>SUM(E44:E48)</f>
        <v>1358594</v>
      </c>
      <c r="F49" s="316"/>
      <c r="G49" s="210"/>
      <c r="H49" s="316"/>
      <c r="I49" s="318">
        <f>SUM(I44:I48)</f>
        <v>1222102</v>
      </c>
      <c r="J49" s="316"/>
      <c r="K49" s="210"/>
    </row>
    <row r="50" spans="3:9" ht="4.5" customHeight="1">
      <c r="C50" s="290"/>
      <c r="E50" s="314"/>
      <c r="F50" s="210"/>
      <c r="G50" s="210"/>
      <c r="H50" s="210"/>
      <c r="I50" s="210"/>
    </row>
    <row r="51" spans="3:9" ht="12.75">
      <c r="C51" s="290"/>
      <c r="E51" s="317">
        <f>+E42+E49</f>
        <v>1494970</v>
      </c>
      <c r="I51" s="318">
        <f>+I42+I49</f>
        <v>1358478</v>
      </c>
    </row>
    <row r="52" spans="3:5" ht="3.75" customHeight="1">
      <c r="C52" s="290"/>
      <c r="E52" s="319"/>
    </row>
    <row r="53" spans="2:11" ht="12.75">
      <c r="B53" s="289" t="s">
        <v>20</v>
      </c>
      <c r="C53" s="290"/>
      <c r="E53" s="319">
        <v>653161.7162865533</v>
      </c>
      <c r="F53" s="320"/>
      <c r="G53" s="320"/>
      <c r="H53" s="320"/>
      <c r="I53" s="320">
        <v>540695</v>
      </c>
      <c r="J53" s="320"/>
      <c r="K53" s="320"/>
    </row>
    <row r="54" spans="2:11" ht="12.75">
      <c r="B54" s="289" t="s">
        <v>174</v>
      </c>
      <c r="C54" s="290"/>
      <c r="E54" s="319">
        <v>168341</v>
      </c>
      <c r="F54" s="320"/>
      <c r="G54" s="320"/>
      <c r="H54" s="320"/>
      <c r="I54" s="320">
        <v>51279</v>
      </c>
      <c r="J54" s="320"/>
      <c r="K54" s="320"/>
    </row>
    <row r="55" spans="2:11" ht="12.75">
      <c r="B55" s="289" t="s">
        <v>175</v>
      </c>
      <c r="C55" s="290"/>
      <c r="E55" s="319">
        <v>17749</v>
      </c>
      <c r="F55" s="320"/>
      <c r="G55" s="320"/>
      <c r="H55" s="320"/>
      <c r="I55" s="320">
        <v>17810</v>
      </c>
      <c r="J55" s="320"/>
      <c r="K55" s="320"/>
    </row>
    <row r="56" spans="3:11" ht="6" customHeight="1">
      <c r="C56" s="290"/>
      <c r="E56" s="321"/>
      <c r="F56" s="320"/>
      <c r="G56" s="320"/>
      <c r="H56" s="320"/>
      <c r="I56" s="322"/>
      <c r="J56" s="320"/>
      <c r="K56" s="320"/>
    </row>
    <row r="57" spans="3:11" ht="22.5" customHeight="1" thickBot="1">
      <c r="C57" s="323"/>
      <c r="E57" s="324">
        <f>SUM(E51:E56)</f>
        <v>2334221.716286553</v>
      </c>
      <c r="F57" s="320"/>
      <c r="G57" s="320"/>
      <c r="H57" s="320"/>
      <c r="I57" s="325">
        <f>SUM(I51:I56)</f>
        <v>1968262</v>
      </c>
      <c r="J57" s="320"/>
      <c r="K57" s="320"/>
    </row>
    <row r="58" ht="10.5" customHeight="1"/>
    <row r="59" spans="2:9" ht="9.75" customHeight="1">
      <c r="B59" s="220" t="s">
        <v>100</v>
      </c>
      <c r="E59" s="220">
        <f>E51/E42/2*100</f>
        <v>548.1059717252302</v>
      </c>
      <c r="I59" s="194">
        <v>498</v>
      </c>
    </row>
    <row r="63" ht="12.75">
      <c r="B63" s="197"/>
    </row>
    <row r="64" ht="12.75">
      <c r="B64" s="197"/>
    </row>
    <row r="65" ht="12.75">
      <c r="B65" s="197"/>
    </row>
    <row r="66" ht="12.75">
      <c r="B66" s="197"/>
    </row>
    <row r="67" ht="12.75">
      <c r="B67" s="197"/>
    </row>
    <row r="68" ht="12.75">
      <c r="B68" s="197"/>
    </row>
    <row r="69" ht="12.75">
      <c r="B69" s="197"/>
    </row>
    <row r="70" ht="12.75">
      <c r="B70" s="197"/>
    </row>
    <row r="71" ht="12.75">
      <c r="B71" s="197"/>
    </row>
    <row r="72" ht="12.75">
      <c r="B72" s="197"/>
    </row>
    <row r="73" ht="12.75">
      <c r="B73" s="197"/>
    </row>
    <row r="74" ht="12.75">
      <c r="B74" s="197"/>
    </row>
    <row r="75" ht="12.75">
      <c r="B75" s="197"/>
    </row>
    <row r="76" ht="12.75">
      <c r="B76" s="197"/>
    </row>
    <row r="77" ht="12.75">
      <c r="B77" s="197"/>
    </row>
  </sheetData>
  <mergeCells count="8">
    <mergeCell ref="A1:J1"/>
    <mergeCell ref="A3:J3"/>
    <mergeCell ref="D7:F7"/>
    <mergeCell ref="H7:J7"/>
    <mergeCell ref="D5:F5"/>
    <mergeCell ref="H5:J5"/>
    <mergeCell ref="D6:F6"/>
    <mergeCell ref="H6:J6"/>
  </mergeCells>
  <printOptions/>
  <pageMargins left="0.91" right="0.51" top="0.78740157480315" bottom="0.3" header="0.511811023622047" footer="0.2"/>
  <pageSetup fitToHeight="1" fitToWidth="1" horizontalDpi="300" verticalDpi="300" orientation="portrait" paperSize="9" scale="89"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dimension ref="A1:P148"/>
  <sheetViews>
    <sheetView view="pageBreakPreview" zoomScale="80" zoomScaleNormal="75" zoomScaleSheetLayoutView="80" workbookViewId="0" topLeftCell="A68">
      <selection activeCell="C71" sqref="C71:P71"/>
    </sheetView>
  </sheetViews>
  <sheetFormatPr defaultColWidth="8.88671875" defaultRowHeight="15"/>
  <cols>
    <col min="1" max="1" width="3.77734375" style="155" customWidth="1"/>
    <col min="2" max="2" width="3.3359375" style="140" customWidth="1"/>
    <col min="3" max="3" width="11.4453125" style="15" customWidth="1"/>
    <col min="4" max="4" width="10.88671875" style="15" customWidth="1"/>
    <col min="5" max="5" width="0.671875" style="15" customWidth="1"/>
    <col min="6" max="6" width="9.4453125" style="15" customWidth="1"/>
    <col min="7" max="7" width="0.78125" style="15" customWidth="1"/>
    <col min="8" max="8" width="3.77734375" style="15" customWidth="1"/>
    <col min="9" max="9" width="0.9921875" style="15" customWidth="1"/>
    <col min="10" max="10" width="8.6640625" style="414" customWidth="1"/>
    <col min="11" max="11" width="0.9921875" style="15" customWidth="1"/>
    <col min="12" max="12" width="3.99609375" style="15" customWidth="1"/>
    <col min="13" max="13" width="0.78125" style="15" customWidth="1"/>
    <col min="14" max="14" width="9.21484375" style="399" customWidth="1"/>
    <col min="15" max="15" width="0.9921875" style="15" customWidth="1"/>
    <col min="16" max="16" width="1.4375" style="414" customWidth="1"/>
    <col min="17" max="16384" width="7.3359375" style="15" customWidth="1"/>
  </cols>
  <sheetData>
    <row r="1" spans="1:16" ht="12.75">
      <c r="A1" s="139" t="s">
        <v>60</v>
      </c>
      <c r="B1" s="326"/>
      <c r="C1" s="327"/>
      <c r="D1" s="327"/>
      <c r="E1" s="327"/>
      <c r="F1" s="327"/>
      <c r="G1" s="327"/>
      <c r="H1" s="327"/>
      <c r="I1" s="327"/>
      <c r="J1" s="327"/>
      <c r="K1" s="328"/>
      <c r="L1" s="328"/>
      <c r="M1" s="328"/>
      <c r="N1" s="329"/>
      <c r="O1" s="329"/>
      <c r="P1" s="327"/>
    </row>
    <row r="2" spans="3:16" ht="12.75">
      <c r="C2" s="330"/>
      <c r="D2" s="330"/>
      <c r="E2" s="330"/>
      <c r="F2" s="330"/>
      <c r="G2" s="330"/>
      <c r="H2" s="330"/>
      <c r="I2" s="330"/>
      <c r="J2" s="331"/>
      <c r="K2" s="332"/>
      <c r="L2" s="332"/>
      <c r="M2" s="332"/>
      <c r="N2" s="333"/>
      <c r="O2" s="334"/>
      <c r="P2" s="331"/>
    </row>
    <row r="3" spans="3:16" ht="12.75">
      <c r="C3" s="330"/>
      <c r="D3" s="330"/>
      <c r="E3" s="330"/>
      <c r="F3" s="330"/>
      <c r="G3" s="330"/>
      <c r="H3" s="330"/>
      <c r="I3" s="330"/>
      <c r="J3" s="331"/>
      <c r="K3" s="332"/>
      <c r="L3" s="332"/>
      <c r="M3" s="332"/>
      <c r="N3" s="333"/>
      <c r="O3" s="334"/>
      <c r="P3" s="331"/>
    </row>
    <row r="4" spans="3:16" ht="12.75">
      <c r="C4" s="330"/>
      <c r="D4" s="330"/>
      <c r="E4" s="330"/>
      <c r="F4" s="330"/>
      <c r="G4" s="330"/>
      <c r="H4" s="330"/>
      <c r="I4" s="330"/>
      <c r="J4" s="331"/>
      <c r="K4" s="332"/>
      <c r="L4" s="332"/>
      <c r="M4" s="332"/>
      <c r="N4" s="333"/>
      <c r="O4" s="334"/>
      <c r="P4" s="331"/>
    </row>
    <row r="5" spans="1:16" ht="53.25" customHeight="1">
      <c r="A5" s="467" t="s">
        <v>0</v>
      </c>
      <c r="B5" s="467"/>
      <c r="C5" s="467"/>
      <c r="D5" s="467"/>
      <c r="E5" s="467"/>
      <c r="F5" s="467"/>
      <c r="G5" s="467"/>
      <c r="H5" s="467"/>
      <c r="I5" s="467"/>
      <c r="J5" s="467"/>
      <c r="K5" s="467"/>
      <c r="L5" s="467"/>
      <c r="M5" s="467"/>
      <c r="N5" s="467"/>
      <c r="O5" s="467"/>
      <c r="P5" s="467"/>
    </row>
    <row r="6" spans="3:16" ht="12.75">
      <c r="C6" s="330"/>
      <c r="D6" s="330"/>
      <c r="E6" s="330"/>
      <c r="F6" s="330"/>
      <c r="G6" s="330"/>
      <c r="H6" s="330"/>
      <c r="I6" s="330"/>
      <c r="J6" s="335"/>
      <c r="K6" s="332"/>
      <c r="L6" s="332"/>
      <c r="M6" s="332"/>
      <c r="N6" s="333"/>
      <c r="O6" s="334"/>
      <c r="P6" s="331"/>
    </row>
    <row r="7" spans="1:16" ht="12.75">
      <c r="A7" s="478" t="s">
        <v>224</v>
      </c>
      <c r="B7" s="478"/>
      <c r="C7" s="478"/>
      <c r="D7" s="478"/>
      <c r="E7" s="478"/>
      <c r="F7" s="478"/>
      <c r="G7" s="478"/>
      <c r="H7" s="478"/>
      <c r="I7" s="478"/>
      <c r="J7" s="478"/>
      <c r="K7" s="478"/>
      <c r="L7" s="478"/>
      <c r="M7" s="478"/>
      <c r="N7" s="478"/>
      <c r="O7" s="478"/>
      <c r="P7" s="331"/>
    </row>
    <row r="8" spans="3:16" ht="8.25" customHeight="1">
      <c r="C8" s="330"/>
      <c r="D8" s="330"/>
      <c r="E8" s="330"/>
      <c r="F8" s="330"/>
      <c r="G8" s="330"/>
      <c r="H8" s="330"/>
      <c r="I8" s="330"/>
      <c r="J8" s="335"/>
      <c r="K8" s="332"/>
      <c r="L8" s="332"/>
      <c r="M8" s="332"/>
      <c r="N8" s="333"/>
      <c r="O8" s="334"/>
      <c r="P8" s="331"/>
    </row>
    <row r="9" spans="1:15" s="338" customFormat="1" ht="8.25" customHeight="1">
      <c r="A9" s="336"/>
      <c r="B9" s="336"/>
      <c r="C9" s="337"/>
      <c r="D9" s="337"/>
      <c r="E9" s="337"/>
      <c r="F9" s="337"/>
      <c r="G9" s="337"/>
      <c r="H9" s="337"/>
      <c r="I9" s="337"/>
      <c r="J9" s="199"/>
      <c r="K9" s="199"/>
      <c r="L9" s="199"/>
      <c r="M9" s="199"/>
      <c r="N9" s="199"/>
      <c r="O9" s="286"/>
    </row>
    <row r="10" spans="1:16" s="338" customFormat="1" ht="1.5" customHeight="1">
      <c r="A10" s="336"/>
      <c r="B10" s="336"/>
      <c r="C10" s="339"/>
      <c r="D10" s="339"/>
      <c r="E10" s="339"/>
      <c r="F10" s="339"/>
      <c r="G10" s="339"/>
      <c r="H10" s="339"/>
      <c r="I10" s="339"/>
      <c r="J10" s="331"/>
      <c r="K10" s="340"/>
      <c r="L10" s="340"/>
      <c r="M10" s="340"/>
      <c r="N10" s="341"/>
      <c r="O10" s="342"/>
      <c r="P10" s="331"/>
    </row>
    <row r="11" spans="1:16" s="338" customFormat="1" ht="12.75" hidden="1">
      <c r="A11" s="336"/>
      <c r="B11" s="336"/>
      <c r="C11" s="339"/>
      <c r="D11" s="339"/>
      <c r="E11" s="339"/>
      <c r="F11" s="339"/>
      <c r="G11" s="339"/>
      <c r="H11" s="339"/>
      <c r="I11" s="339"/>
      <c r="J11" s="331"/>
      <c r="K11" s="340"/>
      <c r="L11" s="340"/>
      <c r="M11" s="340"/>
      <c r="N11" s="341"/>
      <c r="O11" s="342"/>
      <c r="P11" s="331"/>
    </row>
    <row r="12" spans="1:16" s="338" customFormat="1" ht="6" customHeight="1">
      <c r="A12" s="336"/>
      <c r="B12" s="336"/>
      <c r="C12" s="339"/>
      <c r="D12" s="339"/>
      <c r="E12" s="339"/>
      <c r="F12" s="339"/>
      <c r="G12" s="339"/>
      <c r="H12" s="339"/>
      <c r="I12" s="339"/>
      <c r="J12" s="331"/>
      <c r="K12" s="340"/>
      <c r="L12" s="340"/>
      <c r="M12" s="340"/>
      <c r="N12" s="341"/>
      <c r="O12" s="342"/>
      <c r="P12" s="331"/>
    </row>
    <row r="13" spans="1:16" s="338" customFormat="1" ht="12.75">
      <c r="A13" s="343" t="s">
        <v>62</v>
      </c>
      <c r="B13" s="344"/>
      <c r="C13" s="345" t="s">
        <v>101</v>
      </c>
      <c r="D13" s="339"/>
      <c r="E13" s="339"/>
      <c r="F13" s="339"/>
      <c r="G13" s="339"/>
      <c r="H13" s="339"/>
      <c r="I13" s="339"/>
      <c r="J13" s="331"/>
      <c r="K13" s="340"/>
      <c r="L13" s="340"/>
      <c r="M13" s="340"/>
      <c r="N13" s="341"/>
      <c r="O13" s="342"/>
      <c r="P13" s="331"/>
    </row>
    <row r="14" spans="1:16" s="348" customFormat="1" ht="34.5" customHeight="1">
      <c r="A14" s="346"/>
      <c r="B14" s="347"/>
      <c r="C14" s="475" t="s">
        <v>195</v>
      </c>
      <c r="D14" s="476"/>
      <c r="E14" s="476"/>
      <c r="F14" s="476"/>
      <c r="G14" s="476"/>
      <c r="H14" s="476"/>
      <c r="I14" s="476"/>
      <c r="J14" s="476"/>
      <c r="K14" s="476"/>
      <c r="L14" s="476"/>
      <c r="M14" s="476"/>
      <c r="N14" s="476"/>
      <c r="O14" s="476"/>
      <c r="P14" s="476"/>
    </row>
    <row r="15" spans="1:16" s="348" customFormat="1" ht="12.75">
      <c r="A15" s="336"/>
      <c r="B15" s="349"/>
      <c r="C15" s="350"/>
      <c r="D15" s="350"/>
      <c r="E15" s="350"/>
      <c r="F15" s="350"/>
      <c r="G15" s="350"/>
      <c r="H15" s="350"/>
      <c r="I15" s="350"/>
      <c r="J15" s="351"/>
      <c r="K15" s="340"/>
      <c r="L15" s="340"/>
      <c r="M15" s="340"/>
      <c r="N15" s="352"/>
      <c r="O15" s="353"/>
      <c r="P15" s="351"/>
    </row>
    <row r="16" spans="1:16" s="348" customFormat="1" ht="12.75">
      <c r="A16" s="336" t="s">
        <v>102</v>
      </c>
      <c r="B16" s="349"/>
      <c r="C16" s="345" t="s">
        <v>74</v>
      </c>
      <c r="D16" s="350"/>
      <c r="E16" s="350"/>
      <c r="F16" s="350"/>
      <c r="G16" s="350"/>
      <c r="H16" s="350"/>
      <c r="I16" s="350"/>
      <c r="J16" s="351"/>
      <c r="K16" s="340"/>
      <c r="L16" s="340"/>
      <c r="M16" s="340"/>
      <c r="N16" s="352"/>
      <c r="O16" s="353"/>
      <c r="P16" s="351"/>
    </row>
    <row r="17" spans="1:16" s="348" customFormat="1" ht="12.75">
      <c r="A17" s="336"/>
      <c r="B17" s="349"/>
      <c r="C17" s="350" t="s">
        <v>183</v>
      </c>
      <c r="D17" s="350"/>
      <c r="E17" s="350"/>
      <c r="F17" s="350"/>
      <c r="G17" s="350"/>
      <c r="H17" s="350"/>
      <c r="I17" s="350"/>
      <c r="J17" s="351"/>
      <c r="K17" s="340"/>
      <c r="L17" s="340"/>
      <c r="M17" s="340"/>
      <c r="N17" s="352"/>
      <c r="O17" s="353"/>
      <c r="P17" s="351"/>
    </row>
    <row r="18" spans="1:16" s="348" customFormat="1" ht="12.75">
      <c r="A18" s="336"/>
      <c r="B18" s="349"/>
      <c r="C18" s="350"/>
      <c r="D18" s="350"/>
      <c r="E18" s="350"/>
      <c r="F18" s="350"/>
      <c r="G18" s="350"/>
      <c r="H18" s="350"/>
      <c r="I18" s="350"/>
      <c r="J18" s="351"/>
      <c r="K18" s="340"/>
      <c r="L18" s="340"/>
      <c r="M18" s="340"/>
      <c r="N18" s="352"/>
      <c r="O18" s="353"/>
      <c r="P18" s="351"/>
    </row>
    <row r="19" spans="1:16" s="348" customFormat="1" ht="12.75">
      <c r="A19" s="336" t="s">
        <v>103</v>
      </c>
      <c r="B19" s="349"/>
      <c r="C19" s="345" t="s">
        <v>87</v>
      </c>
      <c r="D19" s="350"/>
      <c r="E19" s="350"/>
      <c r="F19" s="350"/>
      <c r="G19" s="350"/>
      <c r="H19" s="350"/>
      <c r="I19" s="350"/>
      <c r="J19" s="351"/>
      <c r="K19" s="340"/>
      <c r="L19" s="340"/>
      <c r="M19" s="340"/>
      <c r="N19" s="352"/>
      <c r="O19" s="353"/>
      <c r="P19" s="351"/>
    </row>
    <row r="20" spans="1:16" s="348" customFormat="1" ht="12.75">
      <c r="A20" s="336"/>
      <c r="B20" s="349"/>
      <c r="C20" s="350" t="s">
        <v>142</v>
      </c>
      <c r="D20" s="350"/>
      <c r="E20" s="350"/>
      <c r="F20" s="350"/>
      <c r="G20" s="350"/>
      <c r="H20" s="350"/>
      <c r="I20" s="350"/>
      <c r="J20" s="351"/>
      <c r="K20" s="340"/>
      <c r="L20" s="340"/>
      <c r="M20" s="340"/>
      <c r="N20" s="352"/>
      <c r="O20" s="353"/>
      <c r="P20" s="351"/>
    </row>
    <row r="21" spans="1:16" s="348" customFormat="1" ht="10.5" customHeight="1">
      <c r="A21" s="336"/>
      <c r="B21" s="349"/>
      <c r="C21" s="350"/>
      <c r="D21" s="350"/>
      <c r="E21" s="350"/>
      <c r="F21" s="350"/>
      <c r="G21" s="350"/>
      <c r="H21" s="350"/>
      <c r="I21" s="350"/>
      <c r="J21" s="351"/>
      <c r="K21" s="340"/>
      <c r="L21" s="340"/>
      <c r="M21" s="340"/>
      <c r="N21" s="352"/>
      <c r="O21" s="353"/>
      <c r="P21" s="351"/>
    </row>
    <row r="22" spans="1:16" s="348" customFormat="1" ht="15.75" customHeight="1">
      <c r="A22" s="336"/>
      <c r="B22" s="349"/>
      <c r="C22" s="345"/>
      <c r="D22" s="350"/>
      <c r="E22" s="350"/>
      <c r="F22" s="350"/>
      <c r="G22" s="350"/>
      <c r="H22" s="350"/>
      <c r="I22" s="350"/>
      <c r="J22" s="199" t="s">
        <v>225</v>
      </c>
      <c r="K22" s="199"/>
      <c r="L22" s="354"/>
      <c r="M22" s="354"/>
      <c r="N22" s="199" t="s">
        <v>225</v>
      </c>
      <c r="O22" s="199"/>
      <c r="P22" s="354"/>
    </row>
    <row r="23" spans="1:16" s="348" customFormat="1" ht="15.75" customHeight="1">
      <c r="A23" s="336"/>
      <c r="B23" s="349"/>
      <c r="C23" s="345"/>
      <c r="D23" s="350"/>
      <c r="E23" s="350"/>
      <c r="F23" s="350"/>
      <c r="G23" s="350"/>
      <c r="H23" s="350"/>
      <c r="I23" s="350"/>
      <c r="J23" s="199" t="s">
        <v>169</v>
      </c>
      <c r="K23" s="199"/>
      <c r="L23" s="355"/>
      <c r="M23" s="355"/>
      <c r="N23" s="224" t="s">
        <v>220</v>
      </c>
      <c r="O23" s="224"/>
      <c r="P23" s="339"/>
    </row>
    <row r="24" spans="1:16" s="348" customFormat="1" ht="15.75" customHeight="1">
      <c r="A24" s="336"/>
      <c r="B24" s="349"/>
      <c r="C24" s="345"/>
      <c r="D24" s="350"/>
      <c r="E24" s="350"/>
      <c r="F24" s="350"/>
      <c r="G24" s="350"/>
      <c r="H24" s="350"/>
      <c r="I24" s="356"/>
      <c r="J24" s="357" t="s">
        <v>198</v>
      </c>
      <c r="K24" s="357"/>
      <c r="L24" s="358"/>
      <c r="M24" s="359"/>
      <c r="N24" s="357" t="s">
        <v>198</v>
      </c>
      <c r="O24" s="357"/>
      <c r="P24" s="360"/>
    </row>
    <row r="25" spans="1:16" s="348" customFormat="1" ht="15.75" customHeight="1">
      <c r="A25" s="336"/>
      <c r="B25" s="349"/>
      <c r="C25" s="361"/>
      <c r="D25" s="350"/>
      <c r="E25" s="350"/>
      <c r="F25" s="350"/>
      <c r="G25" s="350"/>
      <c r="H25" s="350"/>
      <c r="I25" s="474" t="s">
        <v>61</v>
      </c>
      <c r="J25" s="474"/>
      <c r="K25" s="474"/>
      <c r="L25" s="204"/>
      <c r="M25" s="474" t="s">
        <v>61</v>
      </c>
      <c r="N25" s="474"/>
      <c r="O25" s="474"/>
      <c r="P25" s="362"/>
    </row>
    <row r="26" spans="1:16" s="348" customFormat="1" ht="15.75" customHeight="1">
      <c r="A26" s="336" t="s">
        <v>104</v>
      </c>
      <c r="B26" s="349"/>
      <c r="C26" s="345" t="s">
        <v>9</v>
      </c>
      <c r="D26" s="350"/>
      <c r="E26" s="350"/>
      <c r="F26" s="350"/>
      <c r="G26" s="350"/>
      <c r="H26" s="350"/>
      <c r="I26" s="204"/>
      <c r="J26" s="204"/>
      <c r="K26" s="204"/>
      <c r="L26" s="204"/>
      <c r="M26" s="204"/>
      <c r="N26" s="204"/>
      <c r="O26" s="204"/>
      <c r="P26" s="362"/>
    </row>
    <row r="27" spans="1:16" s="348" customFormat="1" ht="20.25" customHeight="1">
      <c r="A27" s="336"/>
      <c r="B27" s="349"/>
      <c r="C27" s="361" t="s">
        <v>63</v>
      </c>
      <c r="D27" s="350"/>
      <c r="E27" s="350"/>
      <c r="F27" s="350"/>
      <c r="G27" s="350"/>
      <c r="H27" s="350"/>
      <c r="I27" s="350"/>
      <c r="J27" s="363"/>
      <c r="K27" s="363"/>
      <c r="L27" s="363"/>
      <c r="M27" s="363"/>
      <c r="N27" s="363"/>
      <c r="O27" s="364"/>
      <c r="P27" s="362"/>
    </row>
    <row r="28" spans="1:15" s="348" customFormat="1" ht="12.75">
      <c r="A28" s="336"/>
      <c r="B28" s="349"/>
      <c r="C28" s="361" t="s">
        <v>64</v>
      </c>
      <c r="D28" s="365"/>
      <c r="E28" s="365"/>
      <c r="F28" s="365"/>
      <c r="G28" s="365"/>
      <c r="H28" s="365"/>
      <c r="I28" s="365"/>
      <c r="K28" s="340"/>
      <c r="L28" s="340"/>
      <c r="M28" s="340"/>
      <c r="N28" s="366"/>
      <c r="O28" s="353"/>
    </row>
    <row r="29" spans="1:16" s="348" customFormat="1" ht="12.75">
      <c r="A29" s="336"/>
      <c r="B29" s="349"/>
      <c r="C29" s="361" t="s">
        <v>65</v>
      </c>
      <c r="D29" s="365"/>
      <c r="E29" s="365"/>
      <c r="F29" s="365"/>
      <c r="G29" s="365"/>
      <c r="H29" s="365"/>
      <c r="I29" s="365"/>
      <c r="J29" s="366">
        <v>3841</v>
      </c>
      <c r="K29" s="367"/>
      <c r="L29" s="367"/>
      <c r="M29" s="367"/>
      <c r="N29" s="366">
        <v>13417</v>
      </c>
      <c r="O29" s="368"/>
      <c r="P29" s="369"/>
    </row>
    <row r="30" spans="1:16" s="348" customFormat="1" ht="12.75">
      <c r="A30" s="336"/>
      <c r="B30" s="349"/>
      <c r="C30" s="361" t="s">
        <v>66</v>
      </c>
      <c r="D30" s="365"/>
      <c r="E30" s="365"/>
      <c r="F30" s="365"/>
      <c r="G30" s="365"/>
      <c r="H30" s="365"/>
      <c r="I30" s="365"/>
      <c r="J30" s="372">
        <v>0</v>
      </c>
      <c r="K30" s="373"/>
      <c r="L30" s="373"/>
      <c r="M30" s="373"/>
      <c r="N30" s="372">
        <v>0</v>
      </c>
      <c r="O30" s="368"/>
      <c r="P30" s="369"/>
    </row>
    <row r="31" spans="1:16" s="348" customFormat="1" ht="12.75">
      <c r="A31" s="336"/>
      <c r="B31" s="349"/>
      <c r="C31" s="361" t="s">
        <v>67</v>
      </c>
      <c r="D31" s="350"/>
      <c r="E31" s="350"/>
      <c r="F31" s="350"/>
      <c r="G31" s="350"/>
      <c r="H31" s="350"/>
      <c r="I31" s="350"/>
      <c r="J31" s="374">
        <v>1139</v>
      </c>
      <c r="K31" s="367"/>
      <c r="L31" s="367"/>
      <c r="M31" s="367"/>
      <c r="N31" s="374">
        <v>4170</v>
      </c>
      <c r="O31" s="368"/>
      <c r="P31" s="369"/>
    </row>
    <row r="32" spans="1:16" s="348" customFormat="1" ht="12.75">
      <c r="A32" s="336"/>
      <c r="B32" s="349"/>
      <c r="C32" s="375"/>
      <c r="D32" s="350"/>
      <c r="E32" s="350"/>
      <c r="F32" s="350"/>
      <c r="G32" s="350"/>
      <c r="H32" s="350"/>
      <c r="I32" s="350"/>
      <c r="J32" s="366">
        <f>SUM(J28:J31)</f>
        <v>4980</v>
      </c>
      <c r="K32" s="367"/>
      <c r="L32" s="367"/>
      <c r="M32" s="367"/>
      <c r="N32" s="366">
        <f>SUM(N28:N31)</f>
        <v>17587</v>
      </c>
      <c r="O32" s="368"/>
      <c r="P32" s="369"/>
    </row>
    <row r="33" spans="1:16" s="348" customFormat="1" ht="12.75">
      <c r="A33" s="336"/>
      <c r="B33" s="349"/>
      <c r="C33" s="361" t="s">
        <v>68</v>
      </c>
      <c r="D33" s="350"/>
      <c r="E33" s="350"/>
      <c r="F33" s="350"/>
      <c r="G33" s="350"/>
      <c r="H33" s="350"/>
      <c r="I33" s="350"/>
      <c r="J33" s="374">
        <v>-548</v>
      </c>
      <c r="K33" s="367"/>
      <c r="L33" s="367"/>
      <c r="M33" s="367"/>
      <c r="N33" s="366">
        <v>-15151</v>
      </c>
      <c r="O33" s="368"/>
      <c r="P33" s="369"/>
    </row>
    <row r="34" spans="1:16" s="348" customFormat="1" ht="17.25" customHeight="1" thickBot="1">
      <c r="A34" s="336"/>
      <c r="B34" s="349"/>
      <c r="C34" s="376"/>
      <c r="D34" s="350"/>
      <c r="E34" s="350"/>
      <c r="F34" s="350"/>
      <c r="G34" s="350"/>
      <c r="H34" s="350"/>
      <c r="I34" s="350"/>
      <c r="J34" s="377">
        <f>+J32+J33</f>
        <v>4432</v>
      </c>
      <c r="K34" s="367"/>
      <c r="L34" s="367"/>
      <c r="M34" s="367"/>
      <c r="N34" s="377">
        <f>+N32+N33</f>
        <v>2436</v>
      </c>
      <c r="O34" s="368"/>
      <c r="P34" s="369"/>
    </row>
    <row r="35" spans="1:16" s="348" customFormat="1" ht="12.75">
      <c r="A35" s="336"/>
      <c r="B35" s="349"/>
      <c r="C35" s="376"/>
      <c r="D35" s="350"/>
      <c r="E35" s="350"/>
      <c r="F35" s="350"/>
      <c r="G35" s="350"/>
      <c r="H35" s="350"/>
      <c r="I35" s="350"/>
      <c r="J35" s="371"/>
      <c r="K35" s="367"/>
      <c r="L35" s="367"/>
      <c r="M35" s="367"/>
      <c r="N35" s="366"/>
      <c r="O35" s="368"/>
      <c r="P35" s="378"/>
    </row>
    <row r="36" spans="1:16" s="348" customFormat="1" ht="12.75">
      <c r="A36" s="336" t="s">
        <v>105</v>
      </c>
      <c r="B36" s="349"/>
      <c r="C36" s="379" t="s">
        <v>106</v>
      </c>
      <c r="D36" s="350"/>
      <c r="E36" s="350"/>
      <c r="F36" s="350"/>
      <c r="G36" s="350"/>
      <c r="H36" s="350"/>
      <c r="I36" s="350"/>
      <c r="J36" s="378"/>
      <c r="K36" s="367"/>
      <c r="L36" s="367"/>
      <c r="M36" s="367"/>
      <c r="N36" s="366"/>
      <c r="O36" s="368"/>
      <c r="P36" s="380"/>
    </row>
    <row r="37" spans="1:16" s="348" customFormat="1" ht="12.75">
      <c r="A37" s="336"/>
      <c r="B37" s="349"/>
      <c r="C37" s="381" t="s">
        <v>226</v>
      </c>
      <c r="D37" s="350"/>
      <c r="E37" s="350"/>
      <c r="F37" s="350"/>
      <c r="G37" s="350"/>
      <c r="H37" s="350"/>
      <c r="I37" s="350"/>
      <c r="J37" s="378"/>
      <c r="K37" s="367"/>
      <c r="L37" s="367"/>
      <c r="M37" s="367"/>
      <c r="N37" s="366"/>
      <c r="O37" s="368"/>
      <c r="P37" s="380"/>
    </row>
    <row r="38" spans="1:16" s="348" customFormat="1" ht="12.75">
      <c r="A38" s="336"/>
      <c r="B38" s="349"/>
      <c r="C38" s="381"/>
      <c r="D38" s="350"/>
      <c r="E38" s="350"/>
      <c r="F38" s="350"/>
      <c r="G38" s="350"/>
      <c r="H38" s="350"/>
      <c r="I38" s="350"/>
      <c r="J38" s="378"/>
      <c r="K38" s="367"/>
      <c r="L38" s="367"/>
      <c r="M38" s="367"/>
      <c r="N38" s="366"/>
      <c r="O38" s="368"/>
      <c r="P38" s="380"/>
    </row>
    <row r="39" spans="1:16" s="348" customFormat="1" ht="12.75">
      <c r="A39" s="336" t="s">
        <v>107</v>
      </c>
      <c r="B39" s="349"/>
      <c r="C39" s="379" t="s">
        <v>227</v>
      </c>
      <c r="D39" s="350"/>
      <c r="E39" s="350"/>
      <c r="F39" s="350"/>
      <c r="G39" s="350"/>
      <c r="H39" s="350"/>
      <c r="I39" s="350"/>
      <c r="J39" s="378"/>
      <c r="K39" s="367"/>
      <c r="L39" s="367"/>
      <c r="M39" s="367"/>
      <c r="N39" s="366"/>
      <c r="O39" s="368"/>
      <c r="P39" s="380"/>
    </row>
    <row r="40" spans="1:16" s="348" customFormat="1" ht="17.25" customHeight="1">
      <c r="A40" s="336"/>
      <c r="B40" s="349"/>
      <c r="C40" s="350" t="s">
        <v>228</v>
      </c>
      <c r="D40" s="350"/>
      <c r="E40" s="350"/>
      <c r="F40" s="350"/>
      <c r="G40" s="350"/>
      <c r="H40" s="350"/>
      <c r="I40" s="350"/>
      <c r="J40" s="382"/>
      <c r="K40" s="383"/>
      <c r="L40" s="383"/>
      <c r="M40" s="383"/>
      <c r="N40" s="384">
        <v>18684</v>
      </c>
      <c r="O40" s="368"/>
      <c r="P40" s="369"/>
    </row>
    <row r="41" spans="1:16" s="348" customFormat="1" ht="12.75">
      <c r="A41" s="336"/>
      <c r="B41" s="349"/>
      <c r="C41" s="350" t="s">
        <v>229</v>
      </c>
      <c r="D41" s="350"/>
      <c r="E41" s="350"/>
      <c r="F41" s="350"/>
      <c r="G41" s="350"/>
      <c r="H41" s="350"/>
      <c r="I41" s="350"/>
      <c r="J41" s="378"/>
      <c r="K41" s="367"/>
      <c r="L41" s="367"/>
      <c r="M41" s="367"/>
      <c r="N41" s="384">
        <v>2829</v>
      </c>
      <c r="O41" s="368"/>
      <c r="P41" s="369"/>
    </row>
    <row r="42" spans="1:16" s="348" customFormat="1" ht="6.75" customHeight="1">
      <c r="A42" s="336"/>
      <c r="B42" s="349"/>
      <c r="C42" s="350"/>
      <c r="D42" s="350"/>
      <c r="E42" s="350"/>
      <c r="F42" s="350"/>
      <c r="G42" s="350"/>
      <c r="H42" s="350"/>
      <c r="I42" s="350"/>
      <c r="J42" s="378"/>
      <c r="K42" s="367"/>
      <c r="L42" s="367"/>
      <c r="M42" s="367"/>
      <c r="N42" s="385"/>
      <c r="O42" s="368"/>
      <c r="P42" s="369"/>
    </row>
    <row r="43" spans="1:16" s="348" customFormat="1" ht="17.25" customHeight="1" thickBot="1">
      <c r="A43" s="336"/>
      <c r="B43" s="349"/>
      <c r="C43" s="350"/>
      <c r="D43" s="350"/>
      <c r="E43" s="350"/>
      <c r="F43" s="350"/>
      <c r="G43" s="350"/>
      <c r="H43" s="350"/>
      <c r="I43" s="350"/>
      <c r="J43" s="378"/>
      <c r="K43" s="383"/>
      <c r="L43" s="383"/>
      <c r="M43" s="383"/>
      <c r="N43" s="386">
        <f>SUM(N40:N42)</f>
        <v>21513</v>
      </c>
      <c r="O43" s="368"/>
      <c r="P43" s="369"/>
    </row>
    <row r="44" spans="1:16" s="348" customFormat="1" ht="11.25" customHeight="1">
      <c r="A44" s="336"/>
      <c r="B44" s="349"/>
      <c r="C44" s="387"/>
      <c r="D44" s="350"/>
      <c r="E44" s="350"/>
      <c r="F44" s="350"/>
      <c r="G44" s="350"/>
      <c r="H44" s="350"/>
      <c r="I44" s="350"/>
      <c r="J44" s="371"/>
      <c r="K44" s="367"/>
      <c r="L44" s="367"/>
      <c r="M44" s="367"/>
      <c r="N44" s="371"/>
      <c r="O44" s="368"/>
      <c r="P44" s="371"/>
    </row>
    <row r="45" spans="1:16" s="348" customFormat="1" ht="12.75">
      <c r="A45" s="336" t="s">
        <v>108</v>
      </c>
      <c r="B45" s="336"/>
      <c r="C45" s="345" t="s">
        <v>143</v>
      </c>
      <c r="D45" s="350"/>
      <c r="E45" s="350"/>
      <c r="F45" s="350"/>
      <c r="G45" s="350"/>
      <c r="H45" s="350"/>
      <c r="I45" s="350"/>
      <c r="J45" s="371"/>
      <c r="K45" s="367"/>
      <c r="L45" s="367"/>
      <c r="M45" s="367"/>
      <c r="N45" s="366"/>
      <c r="O45" s="368"/>
      <c r="P45" s="371"/>
    </row>
    <row r="46" spans="1:16" s="348" customFormat="1" ht="9" customHeight="1">
      <c r="A46" s="336"/>
      <c r="B46" s="336"/>
      <c r="C46" s="345"/>
      <c r="D46" s="350"/>
      <c r="E46" s="350"/>
      <c r="F46" s="350"/>
      <c r="G46" s="350"/>
      <c r="H46" s="350"/>
      <c r="I46" s="350"/>
      <c r="J46" s="371"/>
      <c r="K46" s="367"/>
      <c r="L46" s="367"/>
      <c r="M46" s="367"/>
      <c r="N46" s="366"/>
      <c r="O46" s="368"/>
      <c r="P46" s="371"/>
    </row>
    <row r="47" spans="1:16" s="348" customFormat="1" ht="12.75">
      <c r="A47" s="346"/>
      <c r="B47" s="347" t="s">
        <v>12</v>
      </c>
      <c r="C47" s="388" t="s">
        <v>230</v>
      </c>
      <c r="D47" s="339"/>
      <c r="E47" s="339"/>
      <c r="F47" s="339"/>
      <c r="G47" s="339"/>
      <c r="H47" s="339"/>
      <c r="I47" s="339"/>
      <c r="J47" s="370"/>
      <c r="K47" s="367"/>
      <c r="L47" s="367"/>
      <c r="M47" s="367"/>
      <c r="N47" s="389"/>
      <c r="O47" s="368"/>
      <c r="P47" s="370"/>
    </row>
    <row r="48" spans="1:16" s="348" customFormat="1" ht="5.25" customHeight="1">
      <c r="A48" s="346"/>
      <c r="B48" s="347"/>
      <c r="C48" s="388"/>
      <c r="D48" s="339"/>
      <c r="E48" s="339"/>
      <c r="F48" s="339"/>
      <c r="G48" s="339"/>
      <c r="H48" s="339"/>
      <c r="I48" s="339"/>
      <c r="J48" s="370"/>
      <c r="K48" s="367"/>
      <c r="L48" s="367"/>
      <c r="M48" s="367"/>
      <c r="N48" s="389"/>
      <c r="O48" s="368"/>
      <c r="P48" s="370"/>
    </row>
    <row r="49" spans="1:16" s="348" customFormat="1" ht="13.5" customHeight="1">
      <c r="A49" s="336"/>
      <c r="B49" s="349"/>
      <c r="C49" s="350" t="s">
        <v>112</v>
      </c>
      <c r="D49" s="350"/>
      <c r="E49" s="350"/>
      <c r="F49" s="350"/>
      <c r="G49" s="350"/>
      <c r="H49" s="350"/>
      <c r="I49" s="350"/>
      <c r="J49" s="392"/>
      <c r="K49" s="367"/>
      <c r="L49" s="367"/>
      <c r="M49" s="367"/>
      <c r="N49" s="384">
        <v>5908</v>
      </c>
      <c r="O49" s="368"/>
      <c r="P49" s="369"/>
    </row>
    <row r="50" spans="1:16" s="348" customFormat="1" ht="15" customHeight="1">
      <c r="A50" s="336"/>
      <c r="B50" s="349"/>
      <c r="C50" s="350" t="s">
        <v>184</v>
      </c>
      <c r="D50" s="350"/>
      <c r="E50" s="350"/>
      <c r="F50" s="350"/>
      <c r="G50" s="350"/>
      <c r="H50" s="350"/>
      <c r="I50" s="350"/>
      <c r="J50" s="371"/>
      <c r="K50" s="367"/>
      <c r="L50" s="367"/>
      <c r="M50" s="367"/>
      <c r="N50" s="384">
        <v>9730</v>
      </c>
      <c r="O50" s="368"/>
      <c r="P50" s="369"/>
    </row>
    <row r="51" spans="1:16" s="348" customFormat="1" ht="3" customHeight="1">
      <c r="A51" s="336"/>
      <c r="B51" s="349"/>
      <c r="C51" s="350"/>
      <c r="D51" s="350"/>
      <c r="E51" s="350"/>
      <c r="F51" s="350"/>
      <c r="G51" s="350"/>
      <c r="H51" s="350"/>
      <c r="I51" s="350"/>
      <c r="J51" s="371"/>
      <c r="K51" s="367"/>
      <c r="L51" s="367"/>
      <c r="M51" s="367"/>
      <c r="N51" s="384"/>
      <c r="O51" s="368"/>
      <c r="P51" s="369"/>
    </row>
    <row r="52" spans="1:16" s="348" customFormat="1" ht="13.5" thickBot="1">
      <c r="A52" s="336"/>
      <c r="B52" s="349"/>
      <c r="C52" s="350" t="s">
        <v>194</v>
      </c>
      <c r="D52" s="350"/>
      <c r="E52" s="350"/>
      <c r="F52" s="350"/>
      <c r="G52" s="350"/>
      <c r="H52" s="350"/>
      <c r="I52" s="350"/>
      <c r="J52" s="392"/>
      <c r="K52" s="367"/>
      <c r="L52" s="367"/>
      <c r="M52" s="367"/>
      <c r="N52" s="393">
        <v>2781</v>
      </c>
      <c r="O52" s="368"/>
      <c r="P52" s="369"/>
    </row>
    <row r="53" spans="1:16" s="348" customFormat="1" ht="12.75">
      <c r="A53" s="336"/>
      <c r="B53" s="349"/>
      <c r="C53" s="350"/>
      <c r="D53" s="350"/>
      <c r="E53" s="350"/>
      <c r="F53" s="350"/>
      <c r="G53" s="350"/>
      <c r="H53" s="350"/>
      <c r="I53" s="350"/>
      <c r="J53" s="392"/>
      <c r="K53" s="367"/>
      <c r="L53" s="367"/>
      <c r="M53" s="367"/>
      <c r="N53" s="395"/>
      <c r="O53" s="368"/>
      <c r="P53" s="371"/>
    </row>
    <row r="54" spans="1:16" s="348" customFormat="1" ht="51" customHeight="1">
      <c r="A54" s="336"/>
      <c r="B54" s="349" t="s">
        <v>13</v>
      </c>
      <c r="C54" s="350" t="s">
        <v>231</v>
      </c>
      <c r="D54" s="350"/>
      <c r="E54" s="350"/>
      <c r="F54" s="350"/>
      <c r="G54" s="350"/>
      <c r="H54" s="350"/>
      <c r="I54" s="350"/>
      <c r="J54" s="392"/>
      <c r="K54" s="367"/>
      <c r="L54" s="367"/>
      <c r="M54" s="367"/>
      <c r="N54" s="395"/>
      <c r="O54" s="368"/>
      <c r="P54" s="371"/>
    </row>
    <row r="55" spans="1:16" s="348" customFormat="1" ht="7.5" customHeight="1">
      <c r="A55" s="336"/>
      <c r="B55" s="349"/>
      <c r="C55" s="350"/>
      <c r="D55" s="350"/>
      <c r="E55" s="350"/>
      <c r="F55" s="350"/>
      <c r="G55" s="350"/>
      <c r="H55" s="350"/>
      <c r="I55" s="350"/>
      <c r="J55" s="392"/>
      <c r="K55" s="367"/>
      <c r="L55" s="367"/>
      <c r="M55" s="367"/>
      <c r="N55" s="395"/>
      <c r="O55" s="368"/>
      <c r="P55" s="371"/>
    </row>
    <row r="56" spans="1:16" s="348" customFormat="1" ht="17.25" customHeight="1" thickBot="1">
      <c r="A56" s="336"/>
      <c r="B56" s="349"/>
      <c r="C56" s="361" t="s">
        <v>69</v>
      </c>
      <c r="D56" s="350"/>
      <c r="E56" s="350"/>
      <c r="F56" s="350"/>
      <c r="G56" s="350"/>
      <c r="H56" s="350"/>
      <c r="I56" s="350"/>
      <c r="J56" s="369"/>
      <c r="K56" s="367"/>
      <c r="L56" s="367"/>
      <c r="M56" s="367"/>
      <c r="N56" s="393">
        <v>13548</v>
      </c>
      <c r="O56" s="368"/>
      <c r="P56" s="369"/>
    </row>
    <row r="57" spans="1:16" s="348" customFormat="1" ht="9" customHeight="1">
      <c r="A57" s="336"/>
      <c r="B57" s="349"/>
      <c r="C57" s="376"/>
      <c r="D57" s="350"/>
      <c r="E57" s="350"/>
      <c r="F57" s="350"/>
      <c r="G57" s="350"/>
      <c r="H57" s="350"/>
      <c r="I57" s="350"/>
      <c r="J57" s="369"/>
      <c r="K57" s="367"/>
      <c r="L57" s="367"/>
      <c r="M57" s="367"/>
      <c r="N57" s="395"/>
      <c r="O57" s="368"/>
      <c r="P57" s="369"/>
    </row>
    <row r="58" spans="1:16" s="348" customFormat="1" ht="13.5" thickBot="1">
      <c r="A58" s="336"/>
      <c r="B58" s="349"/>
      <c r="C58" s="376" t="s">
        <v>113</v>
      </c>
      <c r="D58" s="350"/>
      <c r="E58" s="350"/>
      <c r="F58" s="350"/>
      <c r="G58" s="350"/>
      <c r="H58" s="350"/>
      <c r="I58" s="350"/>
      <c r="J58" s="369"/>
      <c r="K58" s="367"/>
      <c r="L58" s="367"/>
      <c r="M58" s="367"/>
      <c r="N58" s="396">
        <v>9148</v>
      </c>
      <c r="O58" s="368"/>
      <c r="P58" s="369"/>
    </row>
    <row r="59" spans="1:16" s="348" customFormat="1" ht="12.75">
      <c r="A59" s="336"/>
      <c r="B59" s="349"/>
      <c r="C59" s="376" t="s">
        <v>114</v>
      </c>
      <c r="D59" s="350"/>
      <c r="E59" s="350"/>
      <c r="F59" s="350"/>
      <c r="G59" s="350"/>
      <c r="H59" s="350"/>
      <c r="I59" s="350"/>
      <c r="J59" s="369"/>
      <c r="K59" s="367"/>
      <c r="L59" s="367"/>
      <c r="M59" s="367"/>
      <c r="N59" s="395"/>
      <c r="O59" s="368"/>
      <c r="P59" s="369"/>
    </row>
    <row r="60" spans="1:16" s="348" customFormat="1" ht="6" customHeight="1">
      <c r="A60" s="336"/>
      <c r="B60" s="349"/>
      <c r="C60" s="376"/>
      <c r="D60" s="350"/>
      <c r="E60" s="350"/>
      <c r="F60" s="350"/>
      <c r="G60" s="350"/>
      <c r="H60" s="350"/>
      <c r="I60" s="350"/>
      <c r="J60" s="369"/>
      <c r="K60" s="367"/>
      <c r="L60" s="367"/>
      <c r="M60" s="367"/>
      <c r="N60" s="395"/>
      <c r="O60" s="368"/>
      <c r="P60" s="369"/>
    </row>
    <row r="61" spans="1:16" s="348" customFormat="1" ht="13.5" thickBot="1">
      <c r="A61" s="336"/>
      <c r="B61" s="349"/>
      <c r="C61" s="361" t="s">
        <v>70</v>
      </c>
      <c r="D61" s="354"/>
      <c r="E61" s="354"/>
      <c r="F61" s="354"/>
      <c r="G61" s="354"/>
      <c r="H61" s="354"/>
      <c r="I61" s="354"/>
      <c r="J61" s="369"/>
      <c r="K61" s="367"/>
      <c r="L61" s="367"/>
      <c r="M61" s="367"/>
      <c r="N61" s="396">
        <v>10309</v>
      </c>
      <c r="O61" s="368"/>
      <c r="P61" s="369"/>
    </row>
    <row r="62" spans="1:16" s="348" customFormat="1" ht="12.75">
      <c r="A62" s="336"/>
      <c r="B62" s="349"/>
      <c r="D62" s="354"/>
      <c r="E62" s="354"/>
      <c r="F62" s="354"/>
      <c r="G62" s="354"/>
      <c r="H62" s="354"/>
      <c r="I62" s="354"/>
      <c r="J62" s="391"/>
      <c r="K62" s="340"/>
      <c r="L62" s="340"/>
      <c r="M62" s="340"/>
      <c r="N62" s="390"/>
      <c r="O62" s="353"/>
      <c r="P62" s="391"/>
    </row>
    <row r="63" spans="1:16" s="348" customFormat="1" ht="12.75">
      <c r="A63" s="336" t="s">
        <v>109</v>
      </c>
      <c r="B63" s="349"/>
      <c r="C63" s="346" t="s">
        <v>110</v>
      </c>
      <c r="D63" s="354"/>
      <c r="E63" s="354"/>
      <c r="F63" s="354"/>
      <c r="G63" s="354"/>
      <c r="H63" s="354"/>
      <c r="I63" s="354"/>
      <c r="J63" s="391"/>
      <c r="K63" s="340"/>
      <c r="L63" s="340"/>
      <c r="M63" s="340"/>
      <c r="N63" s="390"/>
      <c r="O63" s="353"/>
      <c r="P63" s="391"/>
    </row>
    <row r="64" spans="1:16" s="398" customFormat="1" ht="35.25" customHeight="1">
      <c r="A64" s="397" t="s">
        <v>216</v>
      </c>
      <c r="C64" s="475" t="s">
        <v>245</v>
      </c>
      <c r="D64" s="476"/>
      <c r="E64" s="476"/>
      <c r="F64" s="476"/>
      <c r="G64" s="476"/>
      <c r="H64" s="476"/>
      <c r="I64" s="476"/>
      <c r="J64" s="476"/>
      <c r="K64" s="476"/>
      <c r="L64" s="476"/>
      <c r="M64" s="476"/>
      <c r="N64" s="476"/>
      <c r="O64" s="476"/>
      <c r="P64" s="476"/>
    </row>
    <row r="65" spans="1:16" s="398" customFormat="1" ht="41.25" customHeight="1">
      <c r="A65" s="397" t="s">
        <v>217</v>
      </c>
      <c r="C65" s="475" t="s">
        <v>246</v>
      </c>
      <c r="D65" s="476"/>
      <c r="E65" s="476"/>
      <c r="F65" s="476"/>
      <c r="G65" s="476"/>
      <c r="H65" s="476"/>
      <c r="I65" s="476"/>
      <c r="J65" s="476"/>
      <c r="K65" s="476"/>
      <c r="L65" s="476"/>
      <c r="M65" s="476"/>
      <c r="N65" s="476"/>
      <c r="O65" s="476"/>
      <c r="P65" s="476"/>
    </row>
    <row r="66" spans="1:16" s="398" customFormat="1" ht="63.75" customHeight="1">
      <c r="A66" s="397" t="s">
        <v>218</v>
      </c>
      <c r="C66" s="475" t="s">
        <v>247</v>
      </c>
      <c r="D66" s="476"/>
      <c r="E66" s="476"/>
      <c r="F66" s="476"/>
      <c r="G66" s="476"/>
      <c r="H66" s="476"/>
      <c r="I66" s="476"/>
      <c r="J66" s="476"/>
      <c r="K66" s="476"/>
      <c r="L66" s="476"/>
      <c r="M66" s="476"/>
      <c r="N66" s="476"/>
      <c r="O66" s="476"/>
      <c r="P66" s="476"/>
    </row>
    <row r="67" spans="1:16" s="348" customFormat="1" ht="12.75" customHeight="1">
      <c r="A67" s="336"/>
      <c r="B67" s="349"/>
      <c r="C67" s="399"/>
      <c r="D67" s="341"/>
      <c r="E67" s="341"/>
      <c r="F67" s="341"/>
      <c r="G67" s="341"/>
      <c r="H67" s="341"/>
      <c r="I67" s="341"/>
      <c r="J67" s="391"/>
      <c r="K67" s="400"/>
      <c r="L67" s="400"/>
      <c r="M67" s="400"/>
      <c r="N67" s="390"/>
      <c r="O67" s="390"/>
      <c r="P67" s="391"/>
    </row>
    <row r="68" spans="1:16" s="348" customFormat="1" ht="12.75">
      <c r="A68" s="336" t="s">
        <v>111</v>
      </c>
      <c r="B68" s="349"/>
      <c r="C68" s="346" t="s">
        <v>115</v>
      </c>
      <c r="D68" s="354"/>
      <c r="E68" s="354"/>
      <c r="F68" s="354"/>
      <c r="G68" s="354"/>
      <c r="H68" s="354"/>
      <c r="I68" s="354"/>
      <c r="J68" s="391"/>
      <c r="K68" s="340"/>
      <c r="L68" s="340"/>
      <c r="M68" s="340"/>
      <c r="N68" s="390"/>
      <c r="O68" s="353"/>
      <c r="P68" s="391"/>
    </row>
    <row r="69" spans="1:16" s="348" customFormat="1" ht="60" customHeight="1">
      <c r="A69" s="397" t="s">
        <v>216</v>
      </c>
      <c r="C69" s="475" t="s">
        <v>248</v>
      </c>
      <c r="D69" s="476"/>
      <c r="E69" s="476"/>
      <c r="F69" s="476"/>
      <c r="G69" s="476"/>
      <c r="H69" s="476"/>
      <c r="I69" s="476"/>
      <c r="J69" s="476"/>
      <c r="K69" s="476"/>
      <c r="L69" s="476"/>
      <c r="M69" s="476"/>
      <c r="N69" s="476"/>
      <c r="O69" s="476"/>
      <c r="P69" s="476"/>
    </row>
    <row r="70" spans="1:16" s="348" customFormat="1" ht="65.25" customHeight="1">
      <c r="A70" s="397" t="s">
        <v>217</v>
      </c>
      <c r="C70" s="475" t="s">
        <v>219</v>
      </c>
      <c r="D70" s="476"/>
      <c r="E70" s="476"/>
      <c r="F70" s="476"/>
      <c r="G70" s="476"/>
      <c r="H70" s="476"/>
      <c r="I70" s="476"/>
      <c r="J70" s="476"/>
      <c r="K70" s="476"/>
      <c r="L70" s="476"/>
      <c r="M70" s="476"/>
      <c r="N70" s="476"/>
      <c r="O70" s="476"/>
      <c r="P70" s="476"/>
    </row>
    <row r="71" spans="1:16" s="348" customFormat="1" ht="37.5" customHeight="1">
      <c r="A71" s="401"/>
      <c r="B71" s="349"/>
      <c r="C71" s="475" t="s">
        <v>249</v>
      </c>
      <c r="D71" s="476"/>
      <c r="E71" s="476"/>
      <c r="F71" s="476"/>
      <c r="G71" s="476"/>
      <c r="H71" s="476"/>
      <c r="I71" s="476"/>
      <c r="J71" s="476"/>
      <c r="K71" s="476"/>
      <c r="L71" s="476"/>
      <c r="M71" s="476"/>
      <c r="N71" s="476"/>
      <c r="O71" s="476"/>
      <c r="P71" s="476"/>
    </row>
    <row r="72" spans="1:16" s="348" customFormat="1" ht="12.75">
      <c r="A72" s="336"/>
      <c r="B72" s="349"/>
      <c r="C72" s="347"/>
      <c r="D72" s="354"/>
      <c r="E72" s="354"/>
      <c r="F72" s="354"/>
      <c r="G72" s="354"/>
      <c r="H72" s="354"/>
      <c r="I72" s="354"/>
      <c r="J72" s="391"/>
      <c r="K72" s="402"/>
      <c r="L72" s="402"/>
      <c r="M72" s="402"/>
      <c r="N72" s="390"/>
      <c r="O72" s="353"/>
      <c r="P72" s="391"/>
    </row>
    <row r="73" spans="1:16" s="348" customFormat="1" ht="12.75">
      <c r="A73" s="336" t="s">
        <v>116</v>
      </c>
      <c r="B73" s="349"/>
      <c r="C73" s="346" t="s">
        <v>117</v>
      </c>
      <c r="D73" s="354"/>
      <c r="E73" s="354"/>
      <c r="F73" s="354"/>
      <c r="G73" s="354"/>
      <c r="H73" s="354"/>
      <c r="I73" s="354"/>
      <c r="J73" s="391"/>
      <c r="K73" s="340"/>
      <c r="L73" s="340"/>
      <c r="M73" s="340"/>
      <c r="N73" s="390"/>
      <c r="O73" s="353"/>
      <c r="P73" s="391"/>
    </row>
    <row r="74" spans="1:16" s="348" customFormat="1" ht="84.75" customHeight="1">
      <c r="A74" s="336"/>
      <c r="B74" s="349"/>
      <c r="C74" s="475" t="s">
        <v>254</v>
      </c>
      <c r="D74" s="477"/>
      <c r="E74" s="477"/>
      <c r="F74" s="477"/>
      <c r="G74" s="477"/>
      <c r="H74" s="477"/>
      <c r="I74" s="477"/>
      <c r="J74" s="477"/>
      <c r="K74" s="477"/>
      <c r="L74" s="477"/>
      <c r="M74" s="477"/>
      <c r="N74" s="477"/>
      <c r="O74" s="477"/>
      <c r="P74" s="477"/>
    </row>
    <row r="75" spans="1:16" s="348" customFormat="1" ht="12.75">
      <c r="A75" s="336"/>
      <c r="B75" s="349"/>
      <c r="C75" s="347"/>
      <c r="D75" s="354"/>
      <c r="E75" s="354"/>
      <c r="F75" s="354"/>
      <c r="G75" s="354"/>
      <c r="H75" s="354"/>
      <c r="I75" s="354"/>
      <c r="J75" s="391"/>
      <c r="K75" s="402"/>
      <c r="L75" s="402"/>
      <c r="M75" s="402"/>
      <c r="N75" s="390"/>
      <c r="O75" s="353"/>
      <c r="P75" s="391"/>
    </row>
    <row r="76" spans="1:16" s="348" customFormat="1" ht="12.75">
      <c r="A76" s="336" t="s">
        <v>118</v>
      </c>
      <c r="B76" s="349"/>
      <c r="C76" s="346" t="s">
        <v>119</v>
      </c>
      <c r="D76" s="354"/>
      <c r="E76" s="354"/>
      <c r="F76" s="354"/>
      <c r="G76" s="354"/>
      <c r="H76" s="354"/>
      <c r="I76" s="354"/>
      <c r="J76" s="391"/>
      <c r="K76" s="340"/>
      <c r="L76" s="340"/>
      <c r="M76" s="340"/>
      <c r="N76" s="390"/>
      <c r="O76" s="353"/>
      <c r="P76" s="391"/>
    </row>
    <row r="77" spans="1:16" s="348" customFormat="1" ht="52.5" customHeight="1">
      <c r="A77" s="336"/>
      <c r="B77" s="349"/>
      <c r="C77" s="475" t="s">
        <v>250</v>
      </c>
      <c r="D77" s="476"/>
      <c r="E77" s="476"/>
      <c r="F77" s="476"/>
      <c r="G77" s="476"/>
      <c r="H77" s="476"/>
      <c r="I77" s="476"/>
      <c r="J77" s="476"/>
      <c r="K77" s="476"/>
      <c r="L77" s="476"/>
      <c r="M77" s="476"/>
      <c r="N77" s="476"/>
      <c r="O77" s="476"/>
      <c r="P77" s="476"/>
    </row>
    <row r="78" spans="1:16" s="348" customFormat="1" ht="19.5" customHeight="1">
      <c r="A78" s="336"/>
      <c r="B78" s="349"/>
      <c r="C78" s="350"/>
      <c r="D78" s="350"/>
      <c r="E78" s="350"/>
      <c r="F78" s="350"/>
      <c r="G78" s="350"/>
      <c r="H78" s="350"/>
      <c r="I78" s="350"/>
      <c r="J78" s="394"/>
      <c r="K78" s="340"/>
      <c r="L78" s="340"/>
      <c r="M78" s="340"/>
      <c r="N78" s="199" t="s">
        <v>44</v>
      </c>
      <c r="O78" s="353"/>
      <c r="P78" s="351"/>
    </row>
    <row r="79" spans="1:16" s="348" customFormat="1" ht="12.75">
      <c r="A79" s="336"/>
      <c r="B79" s="349"/>
      <c r="C79" s="350"/>
      <c r="D79" s="350"/>
      <c r="E79" s="350"/>
      <c r="F79" s="350"/>
      <c r="G79" s="350"/>
      <c r="H79" s="350"/>
      <c r="I79" s="350"/>
      <c r="J79" s="394"/>
      <c r="K79" s="340"/>
      <c r="L79" s="340"/>
      <c r="M79" s="340"/>
      <c r="N79" s="224" t="s">
        <v>221</v>
      </c>
      <c r="O79" s="353"/>
      <c r="P79" s="351"/>
    </row>
    <row r="80" spans="1:16" s="348" customFormat="1" ht="12.75">
      <c r="A80" s="336"/>
      <c r="B80" s="349"/>
      <c r="C80" s="350"/>
      <c r="D80" s="350"/>
      <c r="E80" s="350"/>
      <c r="F80" s="350"/>
      <c r="G80" s="350"/>
      <c r="H80" s="350"/>
      <c r="I80" s="350"/>
      <c r="J80" s="394"/>
      <c r="K80" s="340"/>
      <c r="L80" s="340"/>
      <c r="M80" s="403"/>
      <c r="N80" s="357" t="s">
        <v>198</v>
      </c>
      <c r="O80" s="404"/>
      <c r="P80" s="351"/>
    </row>
    <row r="81" spans="1:16" s="348" customFormat="1" ht="12.75">
      <c r="A81" s="336"/>
      <c r="B81" s="349"/>
      <c r="C81" s="350"/>
      <c r="D81" s="350"/>
      <c r="E81" s="350"/>
      <c r="F81" s="350"/>
      <c r="G81" s="350"/>
      <c r="H81" s="350"/>
      <c r="I81" s="350"/>
      <c r="J81" s="394"/>
      <c r="K81" s="340"/>
      <c r="L81" s="340"/>
      <c r="M81" s="474" t="s">
        <v>61</v>
      </c>
      <c r="N81" s="474"/>
      <c r="O81" s="474"/>
      <c r="P81" s="351"/>
    </row>
    <row r="82" spans="1:16" s="348" customFormat="1" ht="13.5" customHeight="1">
      <c r="A82" s="405" t="s">
        <v>120</v>
      </c>
      <c r="B82" s="406"/>
      <c r="C82" s="407" t="s">
        <v>157</v>
      </c>
      <c r="D82" s="354"/>
      <c r="E82" s="354"/>
      <c r="F82" s="354"/>
      <c r="G82" s="354"/>
      <c r="H82" s="354"/>
      <c r="I82" s="354"/>
      <c r="J82" s="391"/>
      <c r="K82" s="340"/>
      <c r="L82" s="340"/>
      <c r="M82" s="340"/>
      <c r="N82" s="390"/>
      <c r="O82" s="353"/>
      <c r="P82" s="391"/>
    </row>
    <row r="83" spans="1:16" s="348" customFormat="1" ht="6" customHeight="1">
      <c r="A83" s="405"/>
      <c r="B83" s="406"/>
      <c r="C83" s="407"/>
      <c r="D83" s="354"/>
      <c r="E83" s="354"/>
      <c r="F83" s="354"/>
      <c r="G83" s="354"/>
      <c r="H83" s="354"/>
      <c r="I83" s="354"/>
      <c r="J83" s="391"/>
      <c r="K83" s="340"/>
      <c r="L83" s="340"/>
      <c r="M83" s="340"/>
      <c r="N83" s="390"/>
      <c r="O83" s="353"/>
      <c r="P83" s="391"/>
    </row>
    <row r="84" spans="1:16" s="348" customFormat="1" ht="12.75">
      <c r="A84" s="405"/>
      <c r="B84" s="406"/>
      <c r="C84" s="408" t="s">
        <v>203</v>
      </c>
      <c r="D84" s="354"/>
      <c r="E84" s="354"/>
      <c r="F84" s="354"/>
      <c r="G84" s="354"/>
      <c r="H84" s="354"/>
      <c r="I84" s="354"/>
      <c r="J84" s="391"/>
      <c r="K84" s="340"/>
      <c r="L84" s="340"/>
      <c r="M84" s="340"/>
      <c r="N84" s="390"/>
      <c r="O84" s="353"/>
      <c r="P84" s="391"/>
    </row>
    <row r="85" spans="1:16" s="348" customFormat="1" ht="6.75" customHeight="1">
      <c r="A85" s="405"/>
      <c r="B85" s="406"/>
      <c r="C85" s="407"/>
      <c r="D85" s="354"/>
      <c r="E85" s="354"/>
      <c r="F85" s="354"/>
      <c r="G85" s="354"/>
      <c r="H85" s="354"/>
      <c r="I85" s="354"/>
      <c r="J85" s="391"/>
      <c r="K85" s="340"/>
      <c r="L85" s="340"/>
      <c r="M85" s="340"/>
      <c r="N85" s="390"/>
      <c r="O85" s="353"/>
      <c r="P85" s="391"/>
    </row>
    <row r="86" spans="1:16" s="348" customFormat="1" ht="12.75">
      <c r="A86" s="343"/>
      <c r="B86" s="343"/>
      <c r="C86" s="323" t="s">
        <v>71</v>
      </c>
      <c r="D86" s="339"/>
      <c r="E86" s="339"/>
      <c r="F86" s="339"/>
      <c r="G86" s="339"/>
      <c r="H86" s="339"/>
      <c r="I86" s="339"/>
      <c r="J86" s="391"/>
      <c r="K86" s="340"/>
      <c r="L86" s="340"/>
      <c r="M86" s="340"/>
      <c r="N86" s="390"/>
      <c r="O86" s="353"/>
      <c r="P86" s="391"/>
    </row>
    <row r="87" spans="1:15" s="348" customFormat="1" ht="12.75">
      <c r="A87" s="336"/>
      <c r="B87" s="349"/>
      <c r="C87" s="361" t="s">
        <v>188</v>
      </c>
      <c r="D87" s="350"/>
      <c r="E87" s="350"/>
      <c r="F87" s="350"/>
      <c r="G87" s="350"/>
      <c r="H87" s="350"/>
      <c r="I87" s="350"/>
      <c r="K87" s="340"/>
      <c r="L87" s="340"/>
      <c r="M87" s="340"/>
      <c r="N87" s="395">
        <v>160000</v>
      </c>
      <c r="O87" s="353"/>
    </row>
    <row r="88" spans="1:15" s="348" customFormat="1" ht="12.75">
      <c r="A88" s="336"/>
      <c r="B88" s="349"/>
      <c r="C88" s="361" t="s">
        <v>189</v>
      </c>
      <c r="D88" s="350"/>
      <c r="E88" s="350"/>
      <c r="F88" s="350"/>
      <c r="G88" s="350"/>
      <c r="H88" s="350"/>
      <c r="I88" s="350"/>
      <c r="K88" s="340"/>
      <c r="L88" s="340"/>
      <c r="M88" s="340"/>
      <c r="N88" s="409">
        <v>45236</v>
      </c>
      <c r="O88" s="353"/>
    </row>
    <row r="89" spans="1:15" s="348" customFormat="1" ht="12.75">
      <c r="A89" s="336"/>
      <c r="B89" s="349"/>
      <c r="C89" s="376"/>
      <c r="D89" s="350"/>
      <c r="E89" s="350"/>
      <c r="F89" s="350"/>
      <c r="G89" s="350"/>
      <c r="H89" s="350"/>
      <c r="I89" s="350"/>
      <c r="K89" s="340"/>
      <c r="L89" s="340"/>
      <c r="M89" s="340"/>
      <c r="N89" s="384">
        <f>+N87+N88</f>
        <v>205236</v>
      </c>
      <c r="O89" s="353"/>
    </row>
    <row r="90" spans="1:15" s="348" customFormat="1" ht="12.75">
      <c r="A90" s="336"/>
      <c r="B90" s="349"/>
      <c r="C90" s="361" t="s">
        <v>190</v>
      </c>
      <c r="D90" s="350"/>
      <c r="E90" s="350"/>
      <c r="F90" s="350"/>
      <c r="G90" s="350"/>
      <c r="H90" s="350"/>
      <c r="I90" s="350"/>
      <c r="K90" s="340"/>
      <c r="L90" s="340"/>
      <c r="M90" s="340"/>
      <c r="N90" s="410">
        <v>36895</v>
      </c>
      <c r="O90" s="353"/>
    </row>
    <row r="91" spans="1:15" s="348" customFormat="1" ht="13.5" thickBot="1">
      <c r="A91" s="336"/>
      <c r="B91" s="349"/>
      <c r="C91" s="376"/>
      <c r="D91" s="350"/>
      <c r="E91" s="350"/>
      <c r="F91" s="350"/>
      <c r="G91" s="350"/>
      <c r="H91" s="350"/>
      <c r="I91" s="350"/>
      <c r="K91" s="402"/>
      <c r="L91" s="402"/>
      <c r="M91" s="402"/>
      <c r="N91" s="386">
        <f>+N89-N90</f>
        <v>168341</v>
      </c>
      <c r="O91" s="353"/>
    </row>
    <row r="92" spans="1:15" s="348" customFormat="1" ht="11.25" customHeight="1">
      <c r="A92" s="336"/>
      <c r="B92" s="349"/>
      <c r="C92" s="376"/>
      <c r="D92" s="350"/>
      <c r="E92" s="350"/>
      <c r="F92" s="350"/>
      <c r="G92" s="350"/>
      <c r="H92" s="350"/>
      <c r="I92" s="350"/>
      <c r="K92" s="402"/>
      <c r="L92" s="402"/>
      <c r="M92" s="402"/>
      <c r="N92" s="384"/>
      <c r="O92" s="353"/>
    </row>
    <row r="93" spans="1:15" s="348" customFormat="1" ht="12.75">
      <c r="A93" s="336"/>
      <c r="B93" s="349"/>
      <c r="C93" s="376" t="s">
        <v>127</v>
      </c>
      <c r="D93" s="350"/>
      <c r="E93" s="350"/>
      <c r="F93" s="350"/>
      <c r="G93" s="350"/>
      <c r="H93" s="350"/>
      <c r="I93" s="350"/>
      <c r="K93" s="402"/>
      <c r="L93" s="402"/>
      <c r="M93" s="402"/>
      <c r="N93" s="384"/>
      <c r="O93" s="353"/>
    </row>
    <row r="94" spans="1:15" s="348" customFormat="1" ht="13.5" thickBot="1">
      <c r="A94" s="336"/>
      <c r="B94" s="349"/>
      <c r="C94" s="376" t="s">
        <v>191</v>
      </c>
      <c r="D94" s="350"/>
      <c r="E94" s="350"/>
      <c r="F94" s="350"/>
      <c r="G94" s="350"/>
      <c r="H94" s="350"/>
      <c r="I94" s="350"/>
      <c r="K94" s="402"/>
      <c r="L94" s="402"/>
      <c r="M94" s="402"/>
      <c r="N94" s="393">
        <v>896969</v>
      </c>
      <c r="O94" s="353"/>
    </row>
    <row r="95" spans="1:16" s="348" customFormat="1" ht="6" customHeight="1">
      <c r="A95" s="336"/>
      <c r="B95" s="349"/>
      <c r="C95" s="376"/>
      <c r="D95" s="350"/>
      <c r="E95" s="350"/>
      <c r="F95" s="350"/>
      <c r="G95" s="350"/>
      <c r="H95" s="350"/>
      <c r="I95" s="350"/>
      <c r="J95" s="352"/>
      <c r="K95" s="402"/>
      <c r="L95" s="402"/>
      <c r="M95" s="402"/>
      <c r="O95" s="353"/>
      <c r="P95" s="352"/>
    </row>
    <row r="96" spans="1:16" s="348" customFormat="1" ht="12.75">
      <c r="A96" s="336"/>
      <c r="B96" s="349"/>
      <c r="C96" s="376" t="s">
        <v>144</v>
      </c>
      <c r="D96" s="350"/>
      <c r="E96" s="350"/>
      <c r="F96" s="350"/>
      <c r="G96" s="350"/>
      <c r="H96" s="350"/>
      <c r="I96" s="350"/>
      <c r="J96" s="352"/>
      <c r="K96" s="402"/>
      <c r="L96" s="402"/>
      <c r="M96" s="402"/>
      <c r="O96" s="353"/>
      <c r="P96" s="352"/>
    </row>
    <row r="97" spans="1:16" s="369" customFormat="1" ht="12.75">
      <c r="A97" s="336"/>
      <c r="B97" s="349"/>
      <c r="C97" s="411"/>
      <c r="D97" s="411"/>
      <c r="E97" s="411"/>
      <c r="F97" s="411"/>
      <c r="G97" s="411"/>
      <c r="H97" s="411"/>
      <c r="I97" s="411"/>
      <c r="J97" s="351"/>
      <c r="K97" s="402"/>
      <c r="L97" s="402"/>
      <c r="M97" s="402"/>
      <c r="N97" s="412"/>
      <c r="P97" s="351"/>
    </row>
    <row r="98" spans="1:16" s="369" customFormat="1" ht="12.75">
      <c r="A98" s="336" t="s">
        <v>121</v>
      </c>
      <c r="B98" s="349"/>
      <c r="C98" s="413" t="s">
        <v>128</v>
      </c>
      <c r="D98" s="411"/>
      <c r="E98" s="411"/>
      <c r="F98" s="411"/>
      <c r="G98" s="411"/>
      <c r="H98" s="411"/>
      <c r="I98" s="411"/>
      <c r="J98" s="351"/>
      <c r="K98" s="402"/>
      <c r="L98" s="402"/>
      <c r="M98" s="402"/>
      <c r="N98" s="412"/>
      <c r="P98" s="351"/>
    </row>
    <row r="99" spans="1:16" s="369" customFormat="1" ht="23.25" customHeight="1">
      <c r="A99" s="336"/>
      <c r="B99" s="349"/>
      <c r="C99" s="475" t="s">
        <v>233</v>
      </c>
      <c r="D99" s="477"/>
      <c r="E99" s="477"/>
      <c r="F99" s="477"/>
      <c r="G99" s="477"/>
      <c r="H99" s="477"/>
      <c r="I99" s="477"/>
      <c r="J99" s="477"/>
      <c r="K99" s="477"/>
      <c r="L99" s="477"/>
      <c r="M99" s="477"/>
      <c r="N99" s="477"/>
      <c r="O99" s="477"/>
      <c r="P99" s="477"/>
    </row>
    <row r="100" spans="1:16" s="369" customFormat="1" ht="12.75">
      <c r="A100" s="336"/>
      <c r="B100" s="349"/>
      <c r="C100" s="411"/>
      <c r="D100" s="411"/>
      <c r="E100" s="411"/>
      <c r="F100" s="411"/>
      <c r="G100" s="411"/>
      <c r="H100" s="411"/>
      <c r="I100" s="411"/>
      <c r="J100" s="351"/>
      <c r="K100" s="402"/>
      <c r="L100" s="402"/>
      <c r="M100" s="402"/>
      <c r="N100" s="412"/>
      <c r="P100" s="351"/>
    </row>
    <row r="101" spans="1:16" s="369" customFormat="1" ht="12.75">
      <c r="A101" s="336" t="s">
        <v>122</v>
      </c>
      <c r="B101" s="349"/>
      <c r="C101" s="413" t="s">
        <v>145</v>
      </c>
      <c r="D101" s="411"/>
      <c r="E101" s="411"/>
      <c r="F101" s="411"/>
      <c r="G101" s="411"/>
      <c r="H101" s="411"/>
      <c r="I101" s="411"/>
      <c r="J101" s="351"/>
      <c r="K101" s="402"/>
      <c r="L101" s="402"/>
      <c r="M101" s="402"/>
      <c r="N101" s="412"/>
      <c r="P101" s="351"/>
    </row>
    <row r="102" spans="1:16" s="369" customFormat="1" ht="36.75" customHeight="1">
      <c r="A102" s="336"/>
      <c r="B102" s="349"/>
      <c r="C102" s="475" t="s">
        <v>232</v>
      </c>
      <c r="D102" s="476"/>
      <c r="E102" s="476"/>
      <c r="F102" s="476"/>
      <c r="G102" s="476"/>
      <c r="H102" s="476"/>
      <c r="I102" s="476"/>
      <c r="J102" s="476"/>
      <c r="K102" s="476"/>
      <c r="L102" s="476"/>
      <c r="M102" s="476"/>
      <c r="N102" s="476"/>
      <c r="O102" s="476"/>
      <c r="P102" s="476"/>
    </row>
    <row r="103" spans="1:16" s="369" customFormat="1" ht="12.75">
      <c r="A103" s="336"/>
      <c r="B103" s="349"/>
      <c r="C103" s="411"/>
      <c r="D103" s="411"/>
      <c r="E103" s="411"/>
      <c r="F103" s="411"/>
      <c r="G103" s="411"/>
      <c r="H103" s="411"/>
      <c r="I103" s="411"/>
      <c r="J103" s="351"/>
      <c r="K103" s="402"/>
      <c r="L103" s="402"/>
      <c r="M103" s="402"/>
      <c r="N103" s="412"/>
      <c r="P103" s="351"/>
    </row>
    <row r="104" spans="1:16" s="369" customFormat="1" ht="12.75">
      <c r="A104" s="336" t="s">
        <v>123</v>
      </c>
      <c r="B104" s="349"/>
      <c r="C104" s="413" t="s">
        <v>124</v>
      </c>
      <c r="D104" s="411"/>
      <c r="E104" s="411"/>
      <c r="F104" s="411"/>
      <c r="G104" s="411"/>
      <c r="H104" s="411"/>
      <c r="I104" s="411"/>
      <c r="J104" s="351"/>
      <c r="K104" s="402"/>
      <c r="L104" s="402"/>
      <c r="M104" s="402"/>
      <c r="N104" s="412"/>
      <c r="P104" s="351"/>
    </row>
    <row r="105" spans="1:16" s="369" customFormat="1" ht="71.25" customHeight="1">
      <c r="A105" s="336"/>
      <c r="B105" s="349"/>
      <c r="C105" s="475" t="s">
        <v>251</v>
      </c>
      <c r="D105" s="477"/>
      <c r="E105" s="477"/>
      <c r="F105" s="477"/>
      <c r="G105" s="477"/>
      <c r="H105" s="477"/>
      <c r="I105" s="477"/>
      <c r="J105" s="477"/>
      <c r="K105" s="477"/>
      <c r="L105" s="477"/>
      <c r="M105" s="477"/>
      <c r="N105" s="477"/>
      <c r="O105" s="477"/>
      <c r="P105" s="477"/>
    </row>
    <row r="106" s="399" customFormat="1" ht="12.75" customHeight="1">
      <c r="A106" s="414"/>
    </row>
    <row r="107" spans="1:3" s="348" customFormat="1" ht="12.75">
      <c r="A107" s="338"/>
      <c r="C107" s="348" t="s">
        <v>234</v>
      </c>
    </row>
    <row r="108" s="348" customFormat="1" ht="12.75">
      <c r="A108" s="338"/>
    </row>
    <row r="109" spans="1:16" ht="12.75">
      <c r="A109" s="155" t="s">
        <v>146</v>
      </c>
      <c r="C109" s="415" t="s">
        <v>147</v>
      </c>
      <c r="D109" s="332"/>
      <c r="E109" s="332"/>
      <c r="F109" s="332"/>
      <c r="G109" s="332"/>
      <c r="H109" s="332"/>
      <c r="I109" s="332"/>
      <c r="J109" s="391"/>
      <c r="K109" s="416"/>
      <c r="L109" s="416"/>
      <c r="M109" s="416"/>
      <c r="N109" s="390"/>
      <c r="O109" s="416"/>
      <c r="P109" s="391"/>
    </row>
    <row r="110" spans="3:16" ht="12.75">
      <c r="C110" s="15" t="s">
        <v>235</v>
      </c>
      <c r="J110" s="351"/>
      <c r="K110" s="417"/>
      <c r="L110" s="417"/>
      <c r="M110" s="417"/>
      <c r="N110" s="352"/>
      <c r="O110" s="417"/>
      <c r="P110" s="351"/>
    </row>
    <row r="111" spans="6:16" ht="27" customHeight="1">
      <c r="F111" s="418"/>
      <c r="G111" s="418"/>
      <c r="H111" s="418"/>
      <c r="J111" s="419" t="s">
        <v>148</v>
      </c>
      <c r="K111" s="420"/>
      <c r="L111" s="420"/>
      <c r="M111" s="420"/>
      <c r="N111" s="418" t="s">
        <v>125</v>
      </c>
      <c r="O111" s="420"/>
      <c r="P111" s="15"/>
    </row>
    <row r="112" spans="3:16" ht="12.75">
      <c r="C112" s="421"/>
      <c r="D112" s="422"/>
      <c r="E112" s="422"/>
      <c r="F112" s="423" t="s">
        <v>5</v>
      </c>
      <c r="G112" s="424"/>
      <c r="H112" s="424"/>
      <c r="I112" s="422"/>
      <c r="J112" s="425" t="s">
        <v>149</v>
      </c>
      <c r="K112" s="426"/>
      <c r="L112" s="426"/>
      <c r="M112" s="426"/>
      <c r="N112" s="427" t="s">
        <v>150</v>
      </c>
      <c r="O112" s="426"/>
      <c r="P112" s="15"/>
    </row>
    <row r="113" spans="3:16" ht="12.75">
      <c r="C113" s="422"/>
      <c r="D113" s="422"/>
      <c r="E113" s="422"/>
      <c r="F113" s="428" t="s">
        <v>151</v>
      </c>
      <c r="G113" s="428"/>
      <c r="H113" s="428"/>
      <c r="I113" s="429"/>
      <c r="J113" s="428" t="s">
        <v>151</v>
      </c>
      <c r="K113" s="430"/>
      <c r="L113" s="430"/>
      <c r="M113" s="430"/>
      <c r="N113" s="428" t="s">
        <v>151</v>
      </c>
      <c r="O113" s="426"/>
      <c r="P113" s="15"/>
    </row>
    <row r="114" spans="3:16" ht="24.75" customHeight="1">
      <c r="C114" s="15" t="s">
        <v>7</v>
      </c>
      <c r="F114" s="431">
        <v>471197</v>
      </c>
      <c r="G114" s="431"/>
      <c r="H114" s="431"/>
      <c r="I114" s="432"/>
      <c r="J114" s="395">
        <v>291521</v>
      </c>
      <c r="K114" s="432"/>
      <c r="L114" s="432"/>
      <c r="M114" s="432"/>
      <c r="N114" s="395">
        <v>1351387</v>
      </c>
      <c r="O114" s="433"/>
      <c r="P114" s="434"/>
    </row>
    <row r="115" spans="3:16" ht="12.75">
      <c r="C115" s="15" t="s">
        <v>152</v>
      </c>
      <c r="F115" s="431">
        <v>5042</v>
      </c>
      <c r="G115" s="431"/>
      <c r="H115" s="431"/>
      <c r="I115" s="432"/>
      <c r="J115" s="395">
        <v>-50420</v>
      </c>
      <c r="K115" s="432"/>
      <c r="L115" s="432"/>
      <c r="M115" s="432"/>
      <c r="N115" s="395">
        <v>539046</v>
      </c>
      <c r="O115" s="433"/>
      <c r="P115" s="434"/>
    </row>
    <row r="116" spans="3:16" ht="12.75">
      <c r="C116" s="15" t="s">
        <v>153</v>
      </c>
      <c r="F116" s="431">
        <v>160890</v>
      </c>
      <c r="G116" s="431"/>
      <c r="H116" s="431"/>
      <c r="I116" s="432"/>
      <c r="J116" s="395">
        <v>27177</v>
      </c>
      <c r="K116" s="432"/>
      <c r="L116" s="432"/>
      <c r="M116" s="432"/>
      <c r="N116" s="395">
        <v>294648</v>
      </c>
      <c r="O116" s="433"/>
      <c r="P116" s="434"/>
    </row>
    <row r="117" spans="3:16" ht="12.75">
      <c r="C117" s="15" t="s">
        <v>8</v>
      </c>
      <c r="F117" s="431">
        <v>71476</v>
      </c>
      <c r="G117" s="431"/>
      <c r="H117" s="431"/>
      <c r="I117" s="432"/>
      <c r="J117" s="395">
        <v>20149</v>
      </c>
      <c r="K117" s="432"/>
      <c r="L117" s="432"/>
      <c r="M117" s="432"/>
      <c r="N117" s="395">
        <v>138188</v>
      </c>
      <c r="O117" s="433"/>
      <c r="P117" s="434"/>
    </row>
    <row r="118" spans="3:16" ht="12.75">
      <c r="C118" s="15" t="s">
        <v>154</v>
      </c>
      <c r="F118" s="431">
        <v>469930</v>
      </c>
      <c r="G118" s="431"/>
      <c r="H118" s="431"/>
      <c r="I118" s="432"/>
      <c r="J118" s="395">
        <v>-2083</v>
      </c>
      <c r="K118" s="432"/>
      <c r="L118" s="432"/>
      <c r="M118" s="432"/>
      <c r="N118" s="395">
        <v>10953</v>
      </c>
      <c r="O118" s="433"/>
      <c r="P118" s="434"/>
    </row>
    <row r="119" spans="6:16" ht="3" customHeight="1">
      <c r="F119" s="431"/>
      <c r="G119" s="431"/>
      <c r="H119" s="431"/>
      <c r="I119" s="432"/>
      <c r="J119" s="431"/>
      <c r="K119" s="432"/>
      <c r="L119" s="432"/>
      <c r="M119" s="432"/>
      <c r="N119" s="431"/>
      <c r="O119" s="433"/>
      <c r="P119" s="434"/>
    </row>
    <row r="120" spans="6:16" ht="17.25" customHeight="1" thickBot="1">
      <c r="F120" s="437">
        <f>SUM(F114:F119)</f>
        <v>1178535</v>
      </c>
      <c r="G120" s="438"/>
      <c r="H120" s="438"/>
      <c r="I120" s="432"/>
      <c r="J120" s="437">
        <f>SUM(J114:J119)</f>
        <v>286344</v>
      </c>
      <c r="K120" s="432"/>
      <c r="L120" s="432"/>
      <c r="M120" s="432"/>
      <c r="N120" s="439">
        <f>SUM(N114:N119)</f>
        <v>2334222</v>
      </c>
      <c r="O120" s="433"/>
      <c r="P120" s="434"/>
    </row>
    <row r="121" spans="6:16" ht="3.75" customHeight="1">
      <c r="F121" s="440"/>
      <c r="G121" s="440"/>
      <c r="H121" s="440"/>
      <c r="I121" s="440"/>
      <c r="J121" s="436"/>
      <c r="K121" s="440"/>
      <c r="L121" s="440"/>
      <c r="M121" s="440"/>
      <c r="N121" s="436"/>
      <c r="O121" s="433"/>
      <c r="P121" s="434"/>
    </row>
    <row r="122" spans="6:16" ht="13.5" customHeight="1">
      <c r="F122" s="440"/>
      <c r="G122" s="440"/>
      <c r="H122" s="440"/>
      <c r="I122" s="440"/>
      <c r="J122" s="436"/>
      <c r="K122" s="440"/>
      <c r="L122" s="440"/>
      <c r="M122" s="440"/>
      <c r="N122" s="436"/>
      <c r="O122" s="433"/>
      <c r="P122" s="434"/>
    </row>
    <row r="123" spans="1:16" ht="12.75">
      <c r="A123" s="286">
        <v>17</v>
      </c>
      <c r="B123" s="15"/>
      <c r="C123" s="220" t="s">
        <v>155</v>
      </c>
      <c r="D123" s="194"/>
      <c r="E123" s="194"/>
      <c r="F123" s="194"/>
      <c r="G123" s="194"/>
      <c r="H123" s="194"/>
      <c r="I123" s="194"/>
      <c r="J123" s="194"/>
      <c r="K123" s="433"/>
      <c r="L123" s="433"/>
      <c r="M123" s="433"/>
      <c r="N123" s="435"/>
      <c r="O123" s="433"/>
      <c r="P123" s="434"/>
    </row>
    <row r="124" spans="1:16" ht="30" customHeight="1">
      <c r="A124" s="441"/>
      <c r="B124" s="210"/>
      <c r="C124" s="475" t="s">
        <v>185</v>
      </c>
      <c r="D124" s="476"/>
      <c r="E124" s="476"/>
      <c r="F124" s="476"/>
      <c r="G124" s="476"/>
      <c r="H124" s="476"/>
      <c r="I124" s="476"/>
      <c r="J124" s="476"/>
      <c r="K124" s="476"/>
      <c r="L124" s="476"/>
      <c r="M124" s="476"/>
      <c r="N124" s="476"/>
      <c r="O124" s="476"/>
      <c r="P124" s="476"/>
    </row>
    <row r="125" spans="1:16" ht="12.75" customHeight="1">
      <c r="A125" s="441"/>
      <c r="B125" s="194"/>
      <c r="C125" s="194"/>
      <c r="D125" s="194"/>
      <c r="E125" s="194"/>
      <c r="F125" s="194"/>
      <c r="G125" s="194"/>
      <c r="H125" s="194"/>
      <c r="I125" s="194"/>
      <c r="J125" s="194"/>
      <c r="K125" s="440"/>
      <c r="L125" s="440"/>
      <c r="M125" s="440"/>
      <c r="N125" s="436"/>
      <c r="O125" s="440"/>
      <c r="P125" s="442"/>
    </row>
    <row r="126" spans="1:16" ht="12.75">
      <c r="A126" s="443">
        <v>18</v>
      </c>
      <c r="B126" s="15"/>
      <c r="C126" s="220" t="s">
        <v>72</v>
      </c>
      <c r="D126" s="194"/>
      <c r="E126" s="194"/>
      <c r="F126" s="194"/>
      <c r="G126" s="194"/>
      <c r="H126" s="194"/>
      <c r="I126" s="194"/>
      <c r="J126" s="194"/>
      <c r="K126" s="433"/>
      <c r="L126" s="433"/>
      <c r="M126" s="433"/>
      <c r="N126" s="435"/>
      <c r="O126" s="433"/>
      <c r="P126" s="434"/>
    </row>
    <row r="127" spans="1:16" ht="4.5" customHeight="1">
      <c r="A127" s="286"/>
      <c r="B127" s="444"/>
      <c r="C127" s="444"/>
      <c r="D127" s="444"/>
      <c r="E127" s="444"/>
      <c r="F127" s="444"/>
      <c r="G127" s="444"/>
      <c r="H127" s="444"/>
      <c r="I127" s="444"/>
      <c r="J127" s="444"/>
      <c r="K127" s="433"/>
      <c r="L127" s="433"/>
      <c r="M127" s="433"/>
      <c r="N127" s="435"/>
      <c r="O127" s="433"/>
      <c r="P127" s="434"/>
    </row>
    <row r="128" spans="1:16" ht="119.25" customHeight="1">
      <c r="A128" s="286"/>
      <c r="B128" s="444"/>
      <c r="C128" s="475" t="s">
        <v>252</v>
      </c>
      <c r="D128" s="477"/>
      <c r="E128" s="477"/>
      <c r="F128" s="477"/>
      <c r="G128" s="477"/>
      <c r="H128" s="477"/>
      <c r="I128" s="477"/>
      <c r="J128" s="477"/>
      <c r="K128" s="477"/>
      <c r="L128" s="477"/>
      <c r="M128" s="477"/>
      <c r="N128" s="477"/>
      <c r="O128" s="477"/>
      <c r="P128" s="477"/>
    </row>
    <row r="129" spans="1:16" ht="10.5" customHeight="1">
      <c r="A129" s="286"/>
      <c r="B129" s="444"/>
      <c r="C129" s="444"/>
      <c r="D129" s="444"/>
      <c r="E129" s="444"/>
      <c r="F129" s="444"/>
      <c r="G129" s="444"/>
      <c r="H129" s="444"/>
      <c r="I129" s="444"/>
      <c r="J129" s="444"/>
      <c r="K129" s="445"/>
      <c r="L129" s="445"/>
      <c r="M129" s="445"/>
      <c r="N129" s="435"/>
      <c r="O129" s="445"/>
      <c r="P129" s="434"/>
    </row>
    <row r="130" spans="1:16" ht="12.75">
      <c r="A130" s="443">
        <v>19</v>
      </c>
      <c r="B130" s="15"/>
      <c r="C130" s="446" t="s">
        <v>237</v>
      </c>
      <c r="D130" s="197"/>
      <c r="E130" s="197"/>
      <c r="F130" s="197"/>
      <c r="G130" s="197"/>
      <c r="H130" s="197"/>
      <c r="I130" s="197"/>
      <c r="J130" s="197"/>
      <c r="K130" s="433"/>
      <c r="L130" s="433"/>
      <c r="M130" s="433"/>
      <c r="N130" s="435"/>
      <c r="O130" s="433"/>
      <c r="P130" s="434"/>
    </row>
    <row r="131" spans="1:16" ht="108.75" customHeight="1">
      <c r="A131" s="286"/>
      <c r="B131" s="15"/>
      <c r="C131" s="475" t="s">
        <v>236</v>
      </c>
      <c r="D131" s="476"/>
      <c r="E131" s="476"/>
      <c r="F131" s="476"/>
      <c r="G131" s="476"/>
      <c r="H131" s="476"/>
      <c r="I131" s="476"/>
      <c r="J131" s="476"/>
      <c r="K131" s="476"/>
      <c r="L131" s="476"/>
      <c r="M131" s="476"/>
      <c r="N131" s="476"/>
      <c r="O131" s="476"/>
      <c r="P131" s="476"/>
    </row>
    <row r="132" spans="1:16" ht="12.75">
      <c r="A132" s="286"/>
      <c r="B132" s="222"/>
      <c r="C132" s="222"/>
      <c r="D132" s="222"/>
      <c r="E132" s="222"/>
      <c r="F132" s="222"/>
      <c r="G132" s="222"/>
      <c r="H132" s="222"/>
      <c r="I132" s="222"/>
      <c r="J132" s="222"/>
      <c r="K132" s="433"/>
      <c r="L132" s="433"/>
      <c r="M132" s="433"/>
      <c r="N132" s="435"/>
      <c r="O132" s="433"/>
      <c r="P132" s="434"/>
    </row>
    <row r="133" spans="1:16" ht="12.75">
      <c r="A133" s="286">
        <v>20</v>
      </c>
      <c r="B133" s="15"/>
      <c r="C133" s="446" t="s">
        <v>126</v>
      </c>
      <c r="D133" s="222"/>
      <c r="E133" s="222"/>
      <c r="F133" s="222"/>
      <c r="G133" s="222"/>
      <c r="H133" s="222"/>
      <c r="I133" s="222"/>
      <c r="J133" s="222"/>
      <c r="K133" s="433"/>
      <c r="L133" s="433"/>
      <c r="M133" s="433"/>
      <c r="N133" s="435"/>
      <c r="O133" s="433"/>
      <c r="P133" s="434"/>
    </row>
    <row r="134" spans="1:16" ht="12.75">
      <c r="A134" s="447" t="s">
        <v>216</v>
      </c>
      <c r="C134" s="448" t="s">
        <v>156</v>
      </c>
      <c r="D134" s="222"/>
      <c r="E134" s="222"/>
      <c r="F134" s="222"/>
      <c r="G134" s="222"/>
      <c r="H134" s="222"/>
      <c r="I134" s="222"/>
      <c r="J134" s="222"/>
      <c r="K134" s="433"/>
      <c r="L134" s="433"/>
      <c r="M134" s="433"/>
      <c r="N134" s="435"/>
      <c r="O134" s="433"/>
      <c r="P134" s="434"/>
    </row>
    <row r="135" spans="1:16" ht="12.75">
      <c r="A135" s="447" t="s">
        <v>217</v>
      </c>
      <c r="C135" s="448" t="s">
        <v>156</v>
      </c>
      <c r="D135" s="222"/>
      <c r="E135" s="222"/>
      <c r="F135" s="222"/>
      <c r="G135" s="222"/>
      <c r="H135" s="222"/>
      <c r="I135" s="222"/>
      <c r="J135" s="222"/>
      <c r="K135" s="433"/>
      <c r="L135" s="433"/>
      <c r="M135" s="433"/>
      <c r="N135" s="435"/>
      <c r="O135" s="433"/>
      <c r="P135" s="434"/>
    </row>
    <row r="136" spans="1:16" ht="12.75">
      <c r="A136" s="449"/>
      <c r="B136" s="335"/>
      <c r="C136" s="335"/>
      <c r="D136" s="351"/>
      <c r="E136" s="351"/>
      <c r="F136" s="450"/>
      <c r="G136" s="450"/>
      <c r="H136" s="450"/>
      <c r="I136" s="450"/>
      <c r="J136" s="352"/>
      <c r="K136" s="433"/>
      <c r="L136" s="433"/>
      <c r="M136" s="433"/>
      <c r="N136" s="435"/>
      <c r="O136" s="433"/>
      <c r="P136" s="434"/>
    </row>
    <row r="137" spans="1:16" ht="12.75">
      <c r="A137" s="451" t="s">
        <v>134</v>
      </c>
      <c r="B137" s="15"/>
      <c r="C137" s="452" t="s">
        <v>18</v>
      </c>
      <c r="D137" s="391"/>
      <c r="E137" s="391"/>
      <c r="F137" s="450"/>
      <c r="G137" s="450"/>
      <c r="H137" s="450"/>
      <c r="I137" s="450"/>
      <c r="J137" s="390"/>
      <c r="K137" s="433"/>
      <c r="L137" s="433"/>
      <c r="M137" s="433"/>
      <c r="N137" s="435"/>
      <c r="O137" s="433"/>
      <c r="P137" s="434"/>
    </row>
    <row r="138" spans="1:16" ht="61.5" customHeight="1">
      <c r="A138" s="451"/>
      <c r="B138" s="15"/>
      <c r="C138" s="479" t="s">
        <v>238</v>
      </c>
      <c r="D138" s="479"/>
      <c r="E138" s="479"/>
      <c r="F138" s="479"/>
      <c r="G138" s="479"/>
      <c r="H138" s="479"/>
      <c r="I138" s="479"/>
      <c r="J138" s="479"/>
      <c r="K138" s="479"/>
      <c r="L138" s="479"/>
      <c r="M138" s="479"/>
      <c r="N138" s="479"/>
      <c r="O138" s="479"/>
      <c r="P138" s="479"/>
    </row>
    <row r="139" spans="1:16" ht="9" customHeight="1">
      <c r="A139" s="451"/>
      <c r="B139" s="15"/>
      <c r="C139" s="452"/>
      <c r="D139" s="391"/>
      <c r="E139" s="391"/>
      <c r="F139" s="450"/>
      <c r="G139" s="450"/>
      <c r="H139" s="450"/>
      <c r="I139" s="450"/>
      <c r="J139" s="390"/>
      <c r="K139" s="433"/>
      <c r="L139" s="433"/>
      <c r="M139" s="433"/>
      <c r="N139" s="435"/>
      <c r="O139" s="433"/>
      <c r="P139" s="434"/>
    </row>
    <row r="140" spans="1:16" ht="12.75">
      <c r="A140" s="451" t="s">
        <v>186</v>
      </c>
      <c r="B140" s="15"/>
      <c r="C140" s="453" t="s">
        <v>22</v>
      </c>
      <c r="D140" s="454"/>
      <c r="E140" s="454"/>
      <c r="F140" s="454"/>
      <c r="G140" s="454"/>
      <c r="H140" s="454"/>
      <c r="I140" s="454"/>
      <c r="J140" s="454"/>
      <c r="K140" s="454"/>
      <c r="L140" s="454"/>
      <c r="M140" s="454"/>
      <c r="N140" s="454"/>
      <c r="O140" s="454"/>
      <c r="P140" s="454"/>
    </row>
    <row r="141" spans="1:16" ht="53.25" customHeight="1">
      <c r="A141" s="451"/>
      <c r="B141" s="15"/>
      <c r="C141" s="479" t="s">
        <v>187</v>
      </c>
      <c r="D141" s="479"/>
      <c r="E141" s="479"/>
      <c r="F141" s="479"/>
      <c r="G141" s="479"/>
      <c r="H141" s="479"/>
      <c r="I141" s="479"/>
      <c r="J141" s="479"/>
      <c r="K141" s="479"/>
      <c r="L141" s="479"/>
      <c r="M141" s="479"/>
      <c r="N141" s="479"/>
      <c r="O141" s="479"/>
      <c r="P141" s="479"/>
    </row>
    <row r="142" spans="1:16" ht="12.75">
      <c r="A142" s="441"/>
      <c r="B142" s="194"/>
      <c r="C142" s="194"/>
      <c r="D142" s="194"/>
      <c r="E142" s="194"/>
      <c r="F142" s="194"/>
      <c r="G142" s="194"/>
      <c r="H142" s="194"/>
      <c r="I142" s="194"/>
      <c r="J142" s="194"/>
      <c r="K142" s="433"/>
      <c r="L142" s="433"/>
      <c r="M142" s="433"/>
      <c r="N142" s="435"/>
      <c r="O142" s="433"/>
      <c r="P142" s="434"/>
    </row>
    <row r="143" spans="6:16" ht="12.75">
      <c r="F143" s="433"/>
      <c r="G143" s="433"/>
      <c r="H143" s="433"/>
      <c r="I143" s="433"/>
      <c r="J143" s="434"/>
      <c r="K143" s="433"/>
      <c r="L143" s="433"/>
      <c r="M143" s="433"/>
      <c r="N143" s="435"/>
      <c r="O143" s="433"/>
      <c r="P143" s="434"/>
    </row>
    <row r="144" spans="6:16" ht="12.75">
      <c r="F144" s="433"/>
      <c r="G144" s="433"/>
      <c r="H144" s="433"/>
      <c r="I144" s="433"/>
      <c r="J144" s="434"/>
      <c r="K144" s="433"/>
      <c r="L144" s="433"/>
      <c r="M144" s="433"/>
      <c r="N144" s="435"/>
      <c r="O144" s="433"/>
      <c r="P144" s="434"/>
    </row>
    <row r="145" spans="6:16" ht="12.75">
      <c r="F145" s="433"/>
      <c r="G145" s="433"/>
      <c r="H145" s="433"/>
      <c r="I145" s="433"/>
      <c r="J145" s="434"/>
      <c r="K145" s="433"/>
      <c r="L145" s="433"/>
      <c r="M145" s="433"/>
      <c r="N145" s="435"/>
      <c r="O145" s="433"/>
      <c r="P145" s="434"/>
    </row>
    <row r="146" spans="6:16" ht="12.75">
      <c r="F146" s="433"/>
      <c r="G146" s="433"/>
      <c r="H146" s="433"/>
      <c r="I146" s="433"/>
      <c r="J146" s="434"/>
      <c r="K146" s="433"/>
      <c r="L146" s="433"/>
      <c r="M146" s="433"/>
      <c r="N146" s="435"/>
      <c r="O146" s="433"/>
      <c r="P146" s="434"/>
    </row>
    <row r="147" spans="6:16" ht="12.75">
      <c r="F147" s="433"/>
      <c r="G147" s="433"/>
      <c r="H147" s="433"/>
      <c r="I147" s="433"/>
      <c r="J147" s="434"/>
      <c r="K147" s="433"/>
      <c r="L147" s="433"/>
      <c r="M147" s="433"/>
      <c r="N147" s="435"/>
      <c r="O147" s="433"/>
      <c r="P147" s="434"/>
    </row>
    <row r="148" spans="6:16" ht="12.75">
      <c r="F148" s="433"/>
      <c r="G148" s="433"/>
      <c r="H148" s="433"/>
      <c r="I148" s="433"/>
      <c r="J148" s="434"/>
      <c r="K148" s="433"/>
      <c r="L148" s="433"/>
      <c r="M148" s="433"/>
      <c r="N148" s="435"/>
      <c r="O148" s="433"/>
      <c r="P148" s="434"/>
    </row>
  </sheetData>
  <mergeCells count="22">
    <mergeCell ref="C141:P141"/>
    <mergeCell ref="C138:P138"/>
    <mergeCell ref="C128:P128"/>
    <mergeCell ref="A5:P5"/>
    <mergeCell ref="A7:O7"/>
    <mergeCell ref="C124:P124"/>
    <mergeCell ref="C131:P131"/>
    <mergeCell ref="C14:P14"/>
    <mergeCell ref="C64:P64"/>
    <mergeCell ref="C102:P102"/>
    <mergeCell ref="M25:O25"/>
    <mergeCell ref="C105:P105"/>
    <mergeCell ref="C99:P99"/>
    <mergeCell ref="I25:K25"/>
    <mergeCell ref="M81:O81"/>
    <mergeCell ref="C69:P69"/>
    <mergeCell ref="C74:P74"/>
    <mergeCell ref="C77:P77"/>
    <mergeCell ref="C65:P65"/>
    <mergeCell ref="C66:P66"/>
    <mergeCell ref="C70:P70"/>
    <mergeCell ref="C71:P71"/>
  </mergeCells>
  <printOptions/>
  <pageMargins left="0.97" right="0.51" top="0.82" bottom="0.45" header="0.5" footer="0.3"/>
  <pageSetup fitToHeight="4" horizontalDpi="300" verticalDpi="300" orientation="portrait" paperSize="9" scale="89" r:id="rId1"/>
  <headerFooter alignWithMargins="0">
    <oddFooter>&amp;CPage &amp;P of &amp;N</oddFooter>
  </headerFooter>
  <rowBreaks count="3" manualBreakCount="3">
    <brk id="53" max="15" man="1"/>
    <brk id="77" max="15" man="1"/>
    <brk id="12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Bukhari Bin Abdul Kudus</cp:lastModifiedBy>
  <cp:lastPrinted>1999-11-22T08:29:39Z</cp:lastPrinted>
  <dcterms:created xsi:type="dcterms:W3CDTF">1998-02-04T06:25:46Z</dcterms:created>
  <cp:category/>
  <cp:version/>
  <cp:contentType/>
  <cp:contentStatus/>
</cp:coreProperties>
</file>